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idaktik\InsDes\Modulplanung\Modulplaner\"/>
    </mc:Choice>
  </mc:AlternateContent>
  <bookViews>
    <workbookView xWindow="120" yWindow="105" windowWidth="15120" windowHeight="8010" tabRatio="651" activeTab="9"/>
  </bookViews>
  <sheets>
    <sheet name="Moduldaten" sheetId="7" r:id="rId1"/>
    <sheet name="Planung" sheetId="1" r:id="rId2"/>
    <sheet name="Workload Semesterverlauf" sheetId="4" r:id="rId3"/>
    <sheet name="Deadlines" sheetId="11" r:id="rId4"/>
    <sheet name="Ratio Aktivitäten" sheetId="6" r:id="rId5"/>
    <sheet name="Ratio Lernergebnisse" sheetId="8" r:id="rId6"/>
    <sheet name="Datentabellen" sheetId="3" state="hidden" r:id="rId7"/>
    <sheet name="Workload Produktion" sheetId="10" r:id="rId8"/>
    <sheet name="Hinweise" sheetId="9" r:id="rId9"/>
    <sheet name="Credits" sheetId="5" r:id="rId10"/>
  </sheets>
  <definedNames>
    <definedName name="_xlnm.Print_Titles" localSheetId="1">Planung!$4:$8</definedName>
    <definedName name="_xlnm.Print_Titles" localSheetId="7">'Workload Produktion'!#REF!</definedName>
    <definedName name="_xlnm.Print_Titles" localSheetId="2">'Workload Semesterverlauf'!#REF!</definedName>
  </definedNames>
  <calcPr calcId="152511"/>
</workbook>
</file>

<file path=xl/calcChain.xml><?xml version="1.0" encoding="utf-8"?>
<calcChain xmlns="http://schemas.openxmlformats.org/spreadsheetml/2006/main">
  <c r="E5" i="3" l="1"/>
  <c r="E6" i="3"/>
  <c r="E7" i="3"/>
  <c r="E8" i="3"/>
  <c r="E9" i="3"/>
  <c r="E10" i="3"/>
  <c r="E11" i="3"/>
  <c r="E12" i="3"/>
  <c r="E13" i="3"/>
  <c r="E14" i="3"/>
  <c r="E15" i="3"/>
  <c r="E16" i="3"/>
  <c r="E17" i="3"/>
  <c r="E18" i="3"/>
  <c r="E19" i="3"/>
  <c r="E20" i="3"/>
  <c r="E21" i="3"/>
  <c r="E22" i="3"/>
  <c r="E23" i="3"/>
  <c r="E24" i="3"/>
  <c r="E25" i="3"/>
  <c r="E26" i="3"/>
  <c r="E27" i="3"/>
  <c r="E28" i="3"/>
  <c r="E29" i="3"/>
  <c r="K13" i="1"/>
  <c r="E4" i="3"/>
  <c r="K18" i="1"/>
  <c r="K23" i="1"/>
  <c r="K27" i="1"/>
  <c r="K31" i="1"/>
  <c r="K35" i="1"/>
  <c r="K39" i="1"/>
  <c r="K43" i="1"/>
  <c r="K47" i="1"/>
  <c r="K51" i="1"/>
  <c r="K55" i="1"/>
  <c r="K59" i="1"/>
  <c r="K63" i="1"/>
  <c r="K67" i="1"/>
  <c r="K71" i="1"/>
  <c r="K75" i="1"/>
  <c r="K80" i="1"/>
  <c r="K85" i="1"/>
  <c r="K89" i="1"/>
  <c r="K93" i="1"/>
  <c r="K97" i="1"/>
  <c r="K101" i="1"/>
  <c r="K105" i="1"/>
  <c r="K109" i="1"/>
  <c r="K113" i="1"/>
  <c r="K117" i="1"/>
  <c r="K119" i="1"/>
  <c r="K121" i="1"/>
  <c r="K7" i="1"/>
  <c r="B16" i="7"/>
  <c r="B20" i="7"/>
  <c r="K120" i="1"/>
  <c r="K6" i="1"/>
  <c r="K5" i="1"/>
  <c r="D6" i="3"/>
  <c r="D14" i="3"/>
  <c r="D22" i="3"/>
  <c r="J13" i="1"/>
  <c r="D4" i="3"/>
  <c r="J18" i="1"/>
  <c r="D5" i="3"/>
  <c r="J23" i="1"/>
  <c r="J27" i="1"/>
  <c r="D7" i="3"/>
  <c r="J31" i="1"/>
  <c r="D8" i="3"/>
  <c r="J35" i="1"/>
  <c r="D9" i="3"/>
  <c r="J39" i="1"/>
  <c r="D10" i="3"/>
  <c r="J43" i="1"/>
  <c r="D11" i="3"/>
  <c r="J47" i="1"/>
  <c r="D12" i="3"/>
  <c r="J51" i="1"/>
  <c r="D13" i="3"/>
  <c r="J55" i="1"/>
  <c r="J59" i="1"/>
  <c r="D15" i="3"/>
  <c r="J63" i="1"/>
  <c r="D16" i="3"/>
  <c r="J67" i="1"/>
  <c r="D17" i="3"/>
  <c r="J71" i="1"/>
  <c r="D18" i="3"/>
  <c r="J75" i="1"/>
  <c r="D19" i="3"/>
  <c r="J80" i="1"/>
  <c r="D20" i="3"/>
  <c r="J85" i="1"/>
  <c r="D21" i="3"/>
  <c r="J89" i="1"/>
  <c r="J93" i="1"/>
  <c r="D23" i="3"/>
  <c r="J97" i="1"/>
  <c r="D24" i="3"/>
  <c r="J101" i="1"/>
  <c r="D25" i="3"/>
  <c r="J105" i="1"/>
  <c r="D26" i="3"/>
  <c r="J109" i="1"/>
  <c r="D27" i="3"/>
  <c r="J113" i="1"/>
  <c r="D28" i="3"/>
  <c r="J117" i="1"/>
  <c r="D29" i="3"/>
  <c r="J119" i="1"/>
  <c r="J5" i="1"/>
  <c r="G59" i="3"/>
  <c r="G60" i="3"/>
  <c r="G58" i="3"/>
  <c r="G57" i="3"/>
  <c r="G56" i="3"/>
  <c r="G55" i="3"/>
  <c r="G54" i="3"/>
  <c r="G53" i="3"/>
  <c r="G52" i="3"/>
  <c r="G51" i="3"/>
  <c r="G50" i="3"/>
  <c r="G49" i="3"/>
  <c r="G48" i="3"/>
  <c r="G47" i="3"/>
  <c r="G46" i="3"/>
  <c r="G45" i="3"/>
  <c r="G44" i="3"/>
  <c r="G43" i="3"/>
  <c r="G42" i="3"/>
  <c r="G41" i="3"/>
  <c r="G40" i="3"/>
  <c r="G39" i="3"/>
  <c r="G38" i="3"/>
  <c r="G37" i="3"/>
  <c r="G35" i="3"/>
  <c r="G36" i="3"/>
  <c r="J120" i="1"/>
  <c r="J6" i="1" s="1"/>
  <c r="J121" i="1"/>
  <c r="J7" i="1"/>
  <c r="L117" i="1"/>
  <c r="M117" i="1"/>
  <c r="G29" i="3"/>
  <c r="L113" i="1"/>
  <c r="M113" i="1"/>
  <c r="G28" i="3"/>
  <c r="L109" i="1"/>
  <c r="M109" i="1"/>
  <c r="G27" i="3"/>
  <c r="L105" i="1"/>
  <c r="M105" i="1"/>
  <c r="G26" i="3"/>
  <c r="L101" i="1"/>
  <c r="M101" i="1"/>
  <c r="G25" i="3"/>
  <c r="L97" i="1"/>
  <c r="M97" i="1"/>
  <c r="G24" i="3"/>
  <c r="L93" i="1"/>
  <c r="M93" i="1"/>
  <c r="G23" i="3"/>
  <c r="L89" i="1"/>
  <c r="M89" i="1"/>
  <c r="G22" i="3"/>
  <c r="L85" i="1"/>
  <c r="M85" i="1"/>
  <c r="G21" i="3"/>
  <c r="L80" i="1"/>
  <c r="M80" i="1"/>
  <c r="G20" i="3"/>
  <c r="L75" i="1"/>
  <c r="M75" i="1"/>
  <c r="G19" i="3"/>
  <c r="L71" i="1"/>
  <c r="M71" i="1"/>
  <c r="G18" i="3"/>
  <c r="L67" i="1"/>
  <c r="M67" i="1"/>
  <c r="G17" i="3"/>
  <c r="L63" i="1"/>
  <c r="M63" i="1"/>
  <c r="G16" i="3"/>
  <c r="L59" i="1"/>
  <c r="M59" i="1"/>
  <c r="G15" i="3"/>
  <c r="L55" i="1"/>
  <c r="M55" i="1"/>
  <c r="G14" i="3"/>
  <c r="L51" i="1"/>
  <c r="M51" i="1"/>
  <c r="G13" i="3"/>
  <c r="L47" i="1"/>
  <c r="M47" i="1"/>
  <c r="G12" i="3"/>
  <c r="L43" i="1"/>
  <c r="M43" i="1"/>
  <c r="G11" i="3"/>
  <c r="L39" i="1"/>
  <c r="M39" i="1"/>
  <c r="G10" i="3"/>
  <c r="L35" i="1"/>
  <c r="M35" i="1"/>
  <c r="G9" i="3"/>
  <c r="L31" i="1"/>
  <c r="M31" i="1"/>
  <c r="G8" i="3"/>
  <c r="L27" i="1"/>
  <c r="M27" i="1"/>
  <c r="G7" i="3"/>
  <c r="L23" i="1"/>
  <c r="M23" i="1"/>
  <c r="G6" i="3"/>
  <c r="L18" i="1"/>
  <c r="M18" i="1"/>
  <c r="G5" i="3"/>
  <c r="L13" i="1"/>
  <c r="M13" i="1"/>
  <c r="G4" i="3"/>
  <c r="F4" i="3"/>
  <c r="F6" i="3"/>
  <c r="F8" i="3"/>
  <c r="F10" i="3"/>
  <c r="F12" i="3"/>
  <c r="F14" i="3"/>
  <c r="F16" i="3"/>
  <c r="F18" i="3"/>
  <c r="F20" i="3"/>
  <c r="F22" i="3"/>
  <c r="F24" i="3"/>
  <c r="F26" i="3"/>
  <c r="F28" i="3"/>
  <c r="F5" i="3"/>
  <c r="F7" i="3"/>
  <c r="F9" i="3"/>
  <c r="F11" i="3"/>
  <c r="F13" i="3"/>
  <c r="F15" i="3"/>
  <c r="F17" i="3"/>
  <c r="F19" i="3"/>
  <c r="F21" i="3"/>
  <c r="F23" i="3"/>
  <c r="F25" i="3"/>
  <c r="F27" i="3"/>
  <c r="F29" i="3"/>
  <c r="M119" i="1"/>
  <c r="M5" i="1"/>
  <c r="L119" i="1"/>
  <c r="L5" i="1"/>
  <c r="C3" i="1"/>
  <c r="B1" i="4" s="1"/>
  <c r="B1" i="10"/>
  <c r="B73" i="3"/>
  <c r="B70" i="3"/>
  <c r="B63" i="3"/>
  <c r="B79" i="3"/>
  <c r="B78" i="3"/>
  <c r="B77" i="3"/>
  <c r="B76" i="3"/>
  <c r="B75" i="3"/>
  <c r="B74" i="3"/>
  <c r="B12" i="7"/>
  <c r="B24" i="7"/>
  <c r="B68" i="3"/>
  <c r="B67" i="3"/>
  <c r="B66" i="3"/>
  <c r="B65" i="3"/>
  <c r="B64" i="3"/>
  <c r="B69" i="3"/>
  <c r="I18" i="1"/>
  <c r="C5" i="3"/>
  <c r="H18" i="1"/>
  <c r="B5" i="3"/>
  <c r="I13" i="1"/>
  <c r="H13" i="1"/>
  <c r="C4" i="3"/>
  <c r="B4" i="3"/>
  <c r="I85" i="1"/>
  <c r="C21" i="3"/>
  <c r="H85" i="1"/>
  <c r="B21" i="3"/>
  <c r="I117" i="1"/>
  <c r="C29" i="3"/>
  <c r="H117" i="1"/>
  <c r="B29" i="3"/>
  <c r="I113" i="1"/>
  <c r="C28" i="3"/>
  <c r="H113" i="1"/>
  <c r="B28" i="3"/>
  <c r="I109" i="1"/>
  <c r="C27" i="3"/>
  <c r="H109" i="1"/>
  <c r="B27" i="3"/>
  <c r="I105" i="1"/>
  <c r="C26" i="3"/>
  <c r="H105" i="1"/>
  <c r="B26" i="3"/>
  <c r="I101" i="1"/>
  <c r="C25" i="3"/>
  <c r="H101" i="1"/>
  <c r="B25" i="3"/>
  <c r="I97" i="1"/>
  <c r="C24" i="3"/>
  <c r="H97" i="1"/>
  <c r="B24" i="3"/>
  <c r="I93" i="1"/>
  <c r="C23" i="3"/>
  <c r="H93" i="1"/>
  <c r="B23" i="3"/>
  <c r="H89" i="1"/>
  <c r="B22" i="3"/>
  <c r="I80" i="1"/>
  <c r="C20" i="3"/>
  <c r="H80" i="1"/>
  <c r="I23" i="1"/>
  <c r="H23" i="1"/>
  <c r="B6" i="3"/>
  <c r="C6" i="3"/>
  <c r="I51" i="1"/>
  <c r="C13" i="3"/>
  <c r="H51" i="1"/>
  <c r="B13" i="3"/>
  <c r="B20" i="3"/>
  <c r="I89" i="1"/>
  <c r="C22" i="3"/>
  <c r="I75" i="1"/>
  <c r="C19" i="3"/>
  <c r="H75" i="1"/>
  <c r="B19" i="3"/>
  <c r="I71" i="1"/>
  <c r="C18" i="3"/>
  <c r="H71" i="1"/>
  <c r="B18" i="3"/>
  <c r="I67" i="1"/>
  <c r="C17" i="3"/>
  <c r="H67" i="1"/>
  <c r="B17" i="3"/>
  <c r="I63" i="1"/>
  <c r="C16" i="3"/>
  <c r="H63" i="1"/>
  <c r="B16" i="3"/>
  <c r="I59" i="1"/>
  <c r="C15" i="3"/>
  <c r="H59" i="1"/>
  <c r="B15" i="3"/>
  <c r="I55" i="1"/>
  <c r="C14" i="3"/>
  <c r="H55" i="1"/>
  <c r="B14" i="3"/>
  <c r="I47" i="1"/>
  <c r="C12" i="3"/>
  <c r="H47" i="1"/>
  <c r="B12" i="3"/>
  <c r="I43" i="1"/>
  <c r="C11" i="3"/>
  <c r="H43" i="1"/>
  <c r="B11" i="3"/>
  <c r="I39" i="1"/>
  <c r="C10" i="3"/>
  <c r="H39" i="1"/>
  <c r="B10" i="3"/>
  <c r="I35" i="1"/>
  <c r="C9" i="3"/>
  <c r="H35" i="1"/>
  <c r="B9" i="3"/>
  <c r="I31" i="1"/>
  <c r="C8" i="3"/>
  <c r="H31" i="1"/>
  <c r="B8" i="3"/>
  <c r="I27" i="1"/>
  <c r="H27" i="1"/>
  <c r="B80" i="3"/>
  <c r="B71" i="3"/>
  <c r="I119" i="1"/>
  <c r="I121" i="1"/>
  <c r="H119" i="1"/>
  <c r="H5" i="1"/>
  <c r="C7" i="3"/>
  <c r="B7" i="3"/>
  <c r="I120" i="1"/>
  <c r="I6" i="1"/>
  <c r="I5" i="1"/>
  <c r="H121" i="1"/>
  <c r="H7" i="1"/>
  <c r="H120" i="1"/>
  <c r="H6" i="1" s="1"/>
  <c r="I7" i="1"/>
</calcChain>
</file>

<file path=xl/comments1.xml><?xml version="1.0" encoding="utf-8"?>
<comments xmlns="http://schemas.openxmlformats.org/spreadsheetml/2006/main">
  <authors>
    <author>Arne Möller</author>
  </authors>
  <commentList>
    <comment ref="A1" authorId="0" shapeId="0">
      <text>
        <r>
          <rPr>
            <b/>
            <sz val="9"/>
            <color indexed="81"/>
            <rFont val="Segoe UI"/>
            <family val="2"/>
          </rPr>
          <t>Arne Möller:</t>
        </r>
        <r>
          <rPr>
            <sz val="9"/>
            <color indexed="81"/>
            <rFont val="Segoe UI"/>
            <family val="2"/>
          </rPr>
          <t xml:space="preserve">
Arne Möller:
Sie können die Tabelle nach Bedarf durch Einfügen von Tabellenzeilen in der jeweiligen Woche erweitern. Mittlere Zeile auswählen, "Einfügen"--&gt;"Blattzeile". Wählen Sie ein Zeile in der Mitte der Woche, damit auch die Summenformeln immer übertragen werden.
Bei Planung des Worloads über die vollen 26 Wochen des Semesters den Urlaub für Studierende nicht vergessen! (drei Wochen in 26 Wo Semester - nicht in der Vorlesungszeit)
Bitte beachten Sie die tatsächliche Länge (15/16 Wo) der Vorlesungszeit.
Bei Planung von Präsenzen/synchronen Zeiten von Online-Modulen/Weiterbildungsmodulen bitte die Schulferien beachten.
Bei der Eingabe von Workload scheinen sich die Summenzellen manchmal nicht zu aktualisieren. Kurzes Scrollen des Bildschirms hilft.</t>
        </r>
      </text>
    </comment>
    <comment ref="L9" authorId="0" shapeId="0">
      <text>
        <r>
          <rPr>
            <b/>
            <sz val="9"/>
            <color indexed="81"/>
            <rFont val="Segoe UI"/>
            <family val="2"/>
          </rPr>
          <t>Arne Möller:Das Instructional Design setzt z.B. die Ideen für Lernaktivitäten konkret in Aktivitäten einer Lernplattform (z.B. Moodle, Ilias) um.</t>
        </r>
        <r>
          <rPr>
            <sz val="9"/>
            <color indexed="81"/>
            <rFont val="Segoe UI"/>
            <family val="2"/>
          </rPr>
          <t xml:space="preserve">
</t>
        </r>
      </text>
    </comment>
    <comment ref="M9" authorId="0" shapeId="0">
      <text>
        <r>
          <rPr>
            <b/>
            <sz val="9"/>
            <color indexed="81"/>
            <rFont val="Segoe UI"/>
            <family val="2"/>
          </rPr>
          <t>Arne Möller:</t>
        </r>
        <r>
          <rPr>
            <sz val="9"/>
            <color indexed="81"/>
            <rFont val="Segoe UI"/>
            <family val="2"/>
          </rPr>
          <t xml:space="preserve">
</t>
        </r>
        <r>
          <rPr>
            <b/>
            <sz val="9"/>
            <color indexed="81"/>
            <rFont val="Segoe UI"/>
            <family val="2"/>
          </rPr>
          <t>Die Multimediaproduktion erstellt Bilder, Grafiken oder Filme.</t>
        </r>
      </text>
    </comment>
  </commentList>
</comments>
</file>

<file path=xl/sharedStrings.xml><?xml version="1.0" encoding="utf-8"?>
<sst xmlns="http://schemas.openxmlformats.org/spreadsheetml/2006/main" count="247" uniqueCount="116">
  <si>
    <t>Inhalte, Lernformen, Medien</t>
  </si>
  <si>
    <t>Workload</t>
  </si>
  <si>
    <t>asynchron</t>
  </si>
  <si>
    <t>Studierende</t>
  </si>
  <si>
    <t>Credits für Modul</t>
  </si>
  <si>
    <t>Woche</t>
  </si>
  <si>
    <t>Summe (Woche)</t>
  </si>
  <si>
    <t>max. Betreuungszeit für Modul</t>
  </si>
  <si>
    <t>Studierenden Workload [h] (Soll)</t>
  </si>
  <si>
    <t>Datentabelle Grafik Workload</t>
  </si>
  <si>
    <t>Modul:</t>
  </si>
  <si>
    <t>Workload [h]/CP</t>
  </si>
  <si>
    <t>Vorlesungszeit</t>
  </si>
  <si>
    <t>vorlesungsfreie Zeit</t>
  </si>
  <si>
    <t>Arbeitswochen Betreuer/Mentoren</t>
  </si>
  <si>
    <t>Semesterbeginn</t>
  </si>
  <si>
    <t>Datentabelle Ratio Aktivitäten</t>
  </si>
  <si>
    <t>Recherche</t>
  </si>
  <si>
    <t>Diskussion</t>
  </si>
  <si>
    <t>Zusammenarbeit</t>
  </si>
  <si>
    <t>Einübung</t>
  </si>
  <si>
    <t>Produktion</t>
  </si>
  <si>
    <t>Analyse/Bewertung</t>
  </si>
  <si>
    <t>synchron</t>
  </si>
  <si>
    <t>nicht zugeordet</t>
  </si>
  <si>
    <t>Alle Zeitangaben sind in Zeitstunden (60 Min - nicht Unterrichtsstunden 45 Min!).</t>
  </si>
  <si>
    <t>BEISPIEL:Literaturstudium (nach Liste und online)</t>
  </si>
  <si>
    <t>BEISPIEL:Onlineübungen</t>
  </si>
  <si>
    <t>Lesen,Zuhören,Anschauen</t>
  </si>
  <si>
    <t>Lernergebnisse</t>
  </si>
  <si>
    <t>LE 1</t>
  </si>
  <si>
    <t>LE 2</t>
  </si>
  <si>
    <t>LE 3</t>
  </si>
  <si>
    <t>LE 4</t>
  </si>
  <si>
    <t>LE 5</t>
  </si>
  <si>
    <t>LE 6</t>
  </si>
  <si>
    <t>LE 7</t>
  </si>
  <si>
    <t>Die Absolventen/innen des Moduls…</t>
  </si>
  <si>
    <t>Zum Tabellenblatt "Moduldaten"</t>
  </si>
  <si>
    <t>Zum Tabellenblatt "Planung"</t>
  </si>
  <si>
    <t>nicht zugeordnet</t>
  </si>
  <si>
    <t>- Die Erfassung der Lernergebnisse und Modulgrunddaten lehnt sich an die "Vorlage einer Modulbeschreibung" des AQUAS e.V. und den "Leitfaden zur Erstellung Ihres methodisch-didaktischen Konzepts" aus dem Projekt LINAVO an.</t>
  </si>
  <si>
    <t>Autor/-in (Titel Vorname Name)</t>
  </si>
  <si>
    <t>Stand (Datum)</t>
  </si>
  <si>
    <t>Studiengang/Studiengänge</t>
  </si>
  <si>
    <t>META: Reflexion, Soft Skills,...</t>
  </si>
  <si>
    <t>- Die Auswahl und grafische Auswertung der Aktivitätstypen lehnt sich an den Learning Designer des London Knowledge Lab an. Die Kategorien sind um die Punkte "Analyse/Bewertung" und "META: Reflexion, Soft Skills,..." erweitert. Die Kategorie "Analyse/Bewertung" führt die Beschreibungen der Aktivitäten dichter an Blooms Taxonomie in der revidierten Version von Krathwohl und Anderson heran. Da diese Taxonomie metakognitive Reflexion über eigene Lernprozesse oder die Einbettung des Lernens in gruppendynamische Prozesse nicht erfasst, ist für Aktivitäten aus diesen Bereichen die Kategorie "META: Reflexion, Soft Skills,..." hinzugekommen.</t>
  </si>
  <si>
    <t>Studiensemester</t>
  </si>
  <si>
    <t>Eingangsvoraussetzungen</t>
  </si>
  <si>
    <t>1 - Lorem ipsum dolor sit amet, consetetur sadipscing elitr, sed diam nonumy eirmod tempor invidunt ut labore et dolore magna aliquyam erat, sed diam voluptua.</t>
  </si>
  <si>
    <t xml:space="preserve">2 - </t>
  </si>
  <si>
    <t xml:space="preserve">3 - </t>
  </si>
  <si>
    <t xml:space="preserve">4 - </t>
  </si>
  <si>
    <t xml:space="preserve">5 - </t>
  </si>
  <si>
    <t xml:space="preserve">6 - </t>
  </si>
  <si>
    <t xml:space="preserve">7 - </t>
  </si>
  <si>
    <t>Lernergebnisse:</t>
  </si>
  <si>
    <t>Prüfungsformen lt. SO</t>
  </si>
  <si>
    <t>Constructive Alignment</t>
  </si>
  <si>
    <t>Vergabe von CP</t>
  </si>
  <si>
    <t>Sonstige Angaben</t>
  </si>
  <si>
    <t>Pflichtlektüre</t>
  </si>
  <si>
    <t>empfohlene Lektüre</t>
  </si>
  <si>
    <t>Fachinhalte:</t>
  </si>
  <si>
    <t>Gliederung</t>
  </si>
  <si>
    <t>Eingabezellen sind blau gefärbt.</t>
  </si>
  <si>
    <t>Gelbe Felder sind für Kommentare und Erläuterungen gedacht.</t>
  </si>
  <si>
    <t>Modulnummer, -name</t>
  </si>
  <si>
    <t>Verknüpfung mit Folgemodulen</t>
  </si>
  <si>
    <t/>
  </si>
  <si>
    <t>LE</t>
  </si>
  <si>
    <t>Typ</t>
  </si>
  <si>
    <t>Ʃ  Be-treuung</t>
  </si>
  <si>
    <t>Ʃ  InsDes</t>
  </si>
  <si>
    <t>Ʃ  Multi-media</t>
  </si>
  <si>
    <t>Instructional
Design</t>
  </si>
  <si>
    <t>Multimedia
-gestaltung</t>
  </si>
  <si>
    <t>Summe InsDes</t>
  </si>
  <si>
    <t>Summe Multi-media</t>
  </si>
  <si>
    <t>Summe Work-load</t>
  </si>
  <si>
    <t>InsDes</t>
  </si>
  <si>
    <t>Multimedia</t>
  </si>
  <si>
    <t>- Die Workload-Berechnung ist eine Überarbeitung und Erweiterung der im Projekt "LINAVO - Lernen im Netz, Aufstieg vor Ort" entwickelten Tabelle zur Planung von Workload Lehrender und Studierender. Deren Ausgangspunkte waren der Workload-Rechner der TU München und ein Schaubild in einem Vortrag des LINAVO-Arbeitspaketsleiters „Technik und Didaktik“ Andreas Wittke (FH Lübeck).</t>
  </si>
  <si>
    <t>Das Werkzeug steht unter einer Creative Commons Lizenz CC BY SA 4.0 https://creativecommons.org/licenses/by-sa/4.0/legalcode. Eine Erklärung wie es  unter dieser Lizenz genutzt werden kann finden Sie hier: https://creativecommons.org/licenses/by-sa/4.0/deed.de</t>
  </si>
  <si>
    <t>Da die Inhalte von Online-Modulen typischerweise vor dem Einsatz im Semester produziert werden, zeigt diese Grafik lediglich, wie viele Stunden Produktionsaufwand im Instructional Design und der Multimediaproduktion für die Einheiten der jeweiligen Semesterwochen notwendig sind. Die Produktion kann mit dem entsprechenden Stundenaufwand in einem kürzeren Zeitraum ablaufen.</t>
  </si>
  <si>
    <t>Zum Tabellenblatt "Datentabellen"</t>
  </si>
  <si>
    <t>Das Tabellenblatt Datentabellen ist ausgeblendet. Zum Einblenden gehen Sie auf "Start" --&gt; "Format" -- &gt; "Ein- Ausblenden" und wählen die Tabelle zum Einblenden aus. Die Datentabellen liefern die Daten für die Diagramme in den Blättern Workload Semestervaerlauf/Produktion und Ratio Aktivitäten/Lernergebnisse.</t>
  </si>
  <si>
    <t>Allgemeine Hinweise</t>
  </si>
  <si>
    <t>Alle Tabellenblätter sind über "Überprüfen" --&gt; "Blatt schützen" vor unbeabsichtigten Veränderungen geschützt. Sollten Sie Änderungen vornehmen wollen, können einfach den Blattschutz für einzelne Tabellen aufheben.</t>
  </si>
  <si>
    <t>Dieses Tabellenblatt erhebt die Grunddaten des Moduls, die teilweise auf folgenden Blättern weiterverarbeitet werden.</t>
  </si>
  <si>
    <r>
      <rPr>
        <b/>
        <sz val="11"/>
        <color theme="1"/>
        <rFont val="Calibri"/>
        <family val="2"/>
        <scheme val="minor"/>
      </rPr>
      <t xml:space="preserve">Mentorenzeit: </t>
    </r>
    <r>
      <rPr>
        <sz val="11"/>
        <color theme="1"/>
        <rFont val="Calibri"/>
        <family val="2"/>
        <scheme val="minor"/>
      </rPr>
      <t>Die LVVO des Landes Schleswig-Holstein sieht kein Umrechenverfahren von der Präsenzlehre zur Onlinelehre vor. Da die Lehrverpflichtung von Professoren/-innen sich auf die Anwesenheit in der Veranstaltung während der Vorlesungszeit bezieht, wird in den Tabellen für die zur Verfügung stehende Betreuung die Anzahl der Semesterwochen mit der Anzahl der SWS und 0,75 (45 Minuten) multipliziert, um die Gesamtbetreuungszeit für ein Modul zu errechnen. Zeiten wie Klausurkorrekturen, Vorbeitungszeiten auf Termine usw. sind so nicht erfasst. Sie werden allerdin gs auch durch die LVVO nicht abgedeckt.</t>
    </r>
  </si>
  <si>
    <r>
      <rPr>
        <b/>
        <sz val="11"/>
        <color theme="1"/>
        <rFont val="Calibri"/>
        <family val="2"/>
        <scheme val="minor"/>
      </rPr>
      <t>Workload/CP:</t>
    </r>
    <r>
      <rPr>
        <sz val="11"/>
        <color theme="1"/>
        <rFont val="Calibri"/>
        <family val="2"/>
        <scheme val="minor"/>
      </rPr>
      <t xml:space="preserve"> 25 oder 30 Stunden? Laut den "Ländergemeinsamen Strukturvorgaben für die Akkreditierung von Bachelor und
Masterstudiengängen" der Kultusministerkonferenz vom 10.10.2003 i.d.F. vom 04.02.2010 sollen Studierenden für einen Leistungspunkt "25 - max. 30 Stunden" arbeiten. Meistens wird dieses als "sollen 30 Stunden arbeiten" ausgelegt. Besonders aber bei berufsbegleitenden Studiengängen sollte in Absprache mit der Akkreditierungsagentur eher von 25 Stunden ausgegangen werden.</t>
    </r>
  </si>
  <si>
    <t>Deadline</t>
  </si>
  <si>
    <t>Deadlines pro Semesterwoche</t>
  </si>
  <si>
    <t>in Semester
-woche</t>
  </si>
  <si>
    <t>Die Grafik zeigt den Verlauf der Arbeitsbelastung für Studierende und Betreuende über den Verlauf des Semesters. Entsprechend der Anforderung der Akkreditierung, dass sich Workload der Studierenden über 26 Wochen abzüglich 3 Wochen Urlaub verteilen soll, umfasst die Planung und Darstellung 26 Wochen.</t>
  </si>
  <si>
    <t>Dieser Modulplaner basiert auf den folgen Werken und Quellen:</t>
  </si>
  <si>
    <t>Gruppengröße für Gruppenarbeiten</t>
  </si>
  <si>
    <t>Zahl der Studierenden/Semester</t>
  </si>
  <si>
    <t>Arbeitswochen</t>
  </si>
  <si>
    <t>Das Werkzeug ist noch in der Entwicklungsphase. Tipps, Kritik und Rückmeldungen sind unter arne.moeller@hs-flensburg.de jederzeit willkommen.</t>
  </si>
  <si>
    <t>Arne Möller, E-Learning-Koordinator, HS Flensburg, https://elearning.hs-flensburg.de/elearningblog/</t>
  </si>
  <si>
    <t>Betreuung Stud. Mitarbeiter</t>
  </si>
  <si>
    <t>Betreuung Professor/-in [SWS]</t>
  </si>
  <si>
    <t>Tutoren-/Assistentenzeit/Woche [SWS]</t>
  </si>
  <si>
    <t>Prof.</t>
  </si>
  <si>
    <t>Assist.</t>
  </si>
  <si>
    <t>Summe Prof.-zeit</t>
  </si>
  <si>
    <t>Summe Assist.-zeit</t>
  </si>
  <si>
    <t>Summe Stud. MA-zeit</t>
  </si>
  <si>
    <t>Professor/in</t>
  </si>
  <si>
    <t>Assistent/-in</t>
  </si>
  <si>
    <t>stud. MA</t>
  </si>
  <si>
    <t>Bitte Hinweise im Kommentar beachten! Klicken Sie dazu diese Zelle an.</t>
  </si>
  <si>
    <r>
      <rPr>
        <b/>
        <sz val="10"/>
        <color theme="1"/>
        <rFont val="Calibri"/>
        <family val="2"/>
      </rPr>
      <t>Ʃ W</t>
    </r>
    <r>
      <rPr>
        <b/>
        <sz val="10"/>
        <color theme="1"/>
        <rFont val="Calibri"/>
        <family val="2"/>
        <scheme val="minor"/>
      </rPr>
      <t>ork-load</t>
    </r>
  </si>
  <si>
    <t>15. Dezember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</si>
</sst>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sz val="13"/>
      <color rgb="FF4F81BD"/>
      <name val="Cambria"/>
      <family val="1"/>
    </font>
    <font>
      <sz val="11"/>
      <color theme="4"/>
      <name val="Calibri"/>
      <family val="2"/>
      <scheme val="minor"/>
    </font>
    <font>
      <sz val="11"/>
      <name val="Calibri"/>
      <family val="2"/>
      <scheme val="minor"/>
    </font>
    <font>
      <b/>
      <sz val="14"/>
      <color theme="1"/>
      <name val="Calibri"/>
      <family val="2"/>
      <scheme val="minor"/>
    </font>
    <font>
      <sz val="11"/>
      <color theme="3" tint="-0.249977111117893"/>
      <name val="Calibri"/>
      <family val="2"/>
      <scheme val="minor"/>
    </font>
    <font>
      <b/>
      <sz val="11"/>
      <name val="Calibri"/>
      <family val="2"/>
      <scheme val="minor"/>
    </font>
    <font>
      <b/>
      <sz val="12"/>
      <name val="Calibri"/>
      <family val="2"/>
      <scheme val="minor"/>
    </font>
    <font>
      <sz val="9"/>
      <color indexed="81"/>
      <name val="Segoe UI"/>
      <family val="2"/>
    </font>
    <font>
      <b/>
      <sz val="9"/>
      <color indexed="81"/>
      <name val="Segoe UI"/>
      <family val="2"/>
    </font>
    <font>
      <b/>
      <sz val="14"/>
      <color rgb="FFFF000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0"/>
      <color theme="1"/>
      <name val="Calibri"/>
      <family val="2"/>
    </font>
    <font>
      <sz val="10"/>
      <color theme="3" tint="-0.249977111117893"/>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9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4">
    <xf numFmtId="0" fontId="0" fillId="0" borderId="0" xfId="0"/>
    <xf numFmtId="0" fontId="0" fillId="0" borderId="0" xfId="0" applyAlignment="1">
      <alignment horizontal="right"/>
    </xf>
    <xf numFmtId="0" fontId="0" fillId="0" borderId="0" xfId="0" applyAlignment="1">
      <alignment horizontal="left"/>
    </xf>
    <xf numFmtId="0" fontId="3" fillId="0" borderId="1" xfId="0" applyFont="1" applyBorder="1" applyAlignment="1">
      <alignment horizontal="left" vertical="top"/>
    </xf>
    <xf numFmtId="0" fontId="1" fillId="0" borderId="1" xfId="0" applyFont="1" applyBorder="1" applyAlignment="1">
      <alignment horizontal="right" vertical="top"/>
    </xf>
    <xf numFmtId="0" fontId="0" fillId="0" borderId="2" xfId="0" applyBorder="1" applyAlignment="1">
      <alignment horizontal="left" vertical="top"/>
    </xf>
    <xf numFmtId="0" fontId="5" fillId="0" borderId="0" xfId="0" applyFont="1"/>
    <xf numFmtId="0" fontId="0" fillId="0" borderId="0" xfId="0" applyProtection="1">
      <protection hidden="1"/>
    </xf>
    <xf numFmtId="0" fontId="5" fillId="0" borderId="0" xfId="0" applyFont="1" applyAlignment="1">
      <alignment horizontal="left"/>
    </xf>
    <xf numFmtId="49" fontId="5" fillId="0" borderId="0" xfId="0" applyNumberFormat="1" applyFont="1" applyAlignment="1">
      <alignment horizontal="left"/>
    </xf>
    <xf numFmtId="0" fontId="7" fillId="0" borderId="1" xfId="0" applyFont="1" applyFill="1" applyBorder="1" applyAlignment="1">
      <alignment horizontal="right" vertical="top" wrapText="1"/>
    </xf>
    <xf numFmtId="0" fontId="1" fillId="5" borderId="1" xfId="0" applyFont="1" applyFill="1" applyBorder="1" applyAlignment="1">
      <alignment horizontal="left"/>
    </xf>
    <xf numFmtId="0" fontId="1" fillId="4" borderId="1" xfId="0" applyFont="1" applyFill="1" applyBorder="1" applyAlignment="1">
      <alignment horizontal="left"/>
    </xf>
    <xf numFmtId="0" fontId="4" fillId="4" borderId="4" xfId="0" applyFont="1" applyFill="1" applyBorder="1" applyAlignment="1">
      <alignment horizontal="center" vertical="top" textRotation="90"/>
    </xf>
    <xf numFmtId="0" fontId="0" fillId="0" borderId="0" xfId="0" applyAlignment="1">
      <alignment wrapText="1"/>
    </xf>
    <xf numFmtId="49" fontId="0" fillId="0" borderId="0" xfId="0" applyNumberFormat="1"/>
    <xf numFmtId="49" fontId="0" fillId="0" borderId="0" xfId="0" applyNumberFormat="1" applyAlignment="1">
      <alignment vertical="top" wrapText="1"/>
    </xf>
    <xf numFmtId="0" fontId="0" fillId="0" borderId="0" xfId="0" applyFont="1" applyAlignment="1">
      <alignment horizontal="left" vertical="top"/>
    </xf>
    <xf numFmtId="49" fontId="1" fillId="0" borderId="1" xfId="0" applyNumberFormat="1" applyFont="1" applyBorder="1" applyAlignment="1">
      <alignment horizontal="center" textRotation="90"/>
    </xf>
    <xf numFmtId="0" fontId="6" fillId="2" borderId="5" xfId="0" applyFont="1" applyFill="1" applyBorder="1" applyAlignment="1" applyProtection="1">
      <alignment horizontal="right" vertical="top"/>
      <protection locked="0"/>
    </xf>
    <xf numFmtId="0" fontId="6" fillId="2" borderId="6" xfId="0" applyFont="1" applyFill="1" applyBorder="1" applyAlignment="1" applyProtection="1">
      <alignment horizontal="right" vertical="top"/>
      <protection locked="0"/>
    </xf>
    <xf numFmtId="0" fontId="1" fillId="0" borderId="0" xfId="0" applyFont="1" applyAlignment="1" applyProtection="1">
      <alignment horizontal="left" vertical="top"/>
    </xf>
    <xf numFmtId="0" fontId="0" fillId="0" borderId="0" xfId="0" applyFont="1" applyAlignment="1" applyProtection="1">
      <alignment horizontal="right" vertical="top"/>
    </xf>
    <xf numFmtId="14" fontId="6" fillId="2" borderId="5" xfId="0" applyNumberFormat="1" applyFont="1" applyFill="1" applyBorder="1" applyAlignment="1" applyProtection="1">
      <alignment horizontal="right" vertical="top"/>
      <protection locked="0"/>
    </xf>
    <xf numFmtId="0" fontId="0" fillId="0" borderId="0" xfId="0" applyBorder="1" applyAlignment="1">
      <alignment horizontal="left"/>
    </xf>
    <xf numFmtId="0" fontId="0" fillId="0" borderId="0" xfId="0" applyBorder="1" applyAlignment="1">
      <alignment horizontal="left" vertical="top"/>
    </xf>
    <xf numFmtId="0" fontId="0" fillId="0" borderId="2" xfId="0" applyBorder="1"/>
    <xf numFmtId="0" fontId="1" fillId="0" borderId="2" xfId="0" applyFont="1" applyBorder="1" applyAlignment="1">
      <alignment horizontal="left"/>
    </xf>
    <xf numFmtId="0" fontId="0" fillId="0" borderId="0" xfId="0" applyBorder="1"/>
    <xf numFmtId="0" fontId="6" fillId="2" borderId="8" xfId="0" applyFont="1" applyFill="1" applyBorder="1" applyAlignment="1" applyProtection="1">
      <alignment horizontal="left" vertical="top"/>
    </xf>
    <xf numFmtId="0" fontId="6" fillId="6" borderId="10" xfId="0" applyFont="1" applyFill="1" applyBorder="1" applyAlignment="1" applyProtection="1">
      <alignment horizontal="left" vertical="top"/>
    </xf>
    <xf numFmtId="0" fontId="4" fillId="4" borderId="4" xfId="0" applyFont="1" applyFill="1" applyBorder="1" applyAlignment="1">
      <alignment horizontal="center" vertical="top" textRotation="90"/>
    </xf>
    <xf numFmtId="0" fontId="2" fillId="2" borderId="9" xfId="0" applyFont="1" applyFill="1" applyBorder="1" applyAlignment="1" applyProtection="1">
      <alignment vertical="top"/>
    </xf>
    <xf numFmtId="0" fontId="0" fillId="0" borderId="0" xfId="0" applyAlignment="1" applyProtection="1">
      <alignment vertical="top"/>
    </xf>
    <xf numFmtId="0" fontId="0" fillId="0" borderId="11" xfId="0" applyBorder="1" applyAlignment="1" applyProtection="1">
      <alignment horizontal="left" vertical="top"/>
    </xf>
    <xf numFmtId="0" fontId="2" fillId="0" borderId="12" xfId="0" applyFont="1" applyBorder="1" applyAlignment="1" applyProtection="1">
      <alignment vertical="top"/>
    </xf>
    <xf numFmtId="0" fontId="0" fillId="0" borderId="13" xfId="0" applyBorder="1" applyAlignment="1" applyProtection="1">
      <alignment vertical="top"/>
    </xf>
    <xf numFmtId="0" fontId="0" fillId="0" borderId="0" xfId="0" applyBorder="1" applyAlignment="1" applyProtection="1">
      <alignment horizontal="left" vertical="top"/>
    </xf>
    <xf numFmtId="0" fontId="2" fillId="0" borderId="0" xfId="0" applyFont="1" applyBorder="1" applyAlignment="1" applyProtection="1">
      <alignment vertical="top"/>
    </xf>
    <xf numFmtId="0" fontId="0" fillId="0" borderId="0" xfId="0" applyBorder="1" applyAlignment="1" applyProtection="1">
      <alignment vertical="top"/>
    </xf>
    <xf numFmtId="49" fontId="0" fillId="2" borderId="5" xfId="0" applyNumberFormat="1" applyFill="1" applyBorder="1" applyAlignment="1" applyProtection="1">
      <alignment vertical="top" wrapText="1"/>
      <protection locked="0"/>
    </xf>
    <xf numFmtId="0" fontId="2" fillId="0" borderId="0" xfId="0" applyFont="1" applyAlignment="1" applyProtection="1">
      <alignment vertical="top"/>
    </xf>
    <xf numFmtId="49" fontId="0" fillId="6" borderId="5" xfId="0" applyNumberFormat="1" applyFill="1" applyBorder="1" applyAlignment="1" applyProtection="1">
      <alignment vertical="top" wrapText="1"/>
      <protection locked="0"/>
    </xf>
    <xf numFmtId="0" fontId="0" fillId="0" borderId="0" xfId="0" applyAlignment="1" applyProtection="1">
      <alignment horizontal="right" vertical="top"/>
    </xf>
    <xf numFmtId="49" fontId="0" fillId="2" borderId="6" xfId="0" applyNumberFormat="1" applyFill="1" applyBorder="1" applyAlignment="1" applyProtection="1">
      <alignment vertical="top" wrapText="1"/>
      <protection locked="0"/>
    </xf>
    <xf numFmtId="0" fontId="1" fillId="0" borderId="0" xfId="0" applyFont="1" applyAlignment="1" applyProtection="1">
      <alignment vertical="top"/>
    </xf>
    <xf numFmtId="0" fontId="1" fillId="0" borderId="0" xfId="0" applyFont="1" applyAlignment="1" applyProtection="1">
      <alignment horizontal="right" vertical="top"/>
    </xf>
    <xf numFmtId="0" fontId="0" fillId="0" borderId="0" xfId="0" applyAlignment="1">
      <alignment vertical="top"/>
    </xf>
    <xf numFmtId="0" fontId="1" fillId="0" borderId="0" xfId="0" applyFont="1" applyAlignment="1">
      <alignment horizontal="left" vertical="top"/>
    </xf>
    <xf numFmtId="0" fontId="0" fillId="0" borderId="0" xfId="0" applyAlignment="1">
      <alignment horizontal="left" vertical="top"/>
    </xf>
    <xf numFmtId="0" fontId="0" fillId="0" borderId="1" xfId="0" applyBorder="1" applyAlignment="1">
      <alignment vertical="top"/>
    </xf>
    <xf numFmtId="0" fontId="1" fillId="0" borderId="1" xfId="0" applyFont="1" applyBorder="1" applyAlignment="1">
      <alignment horizontal="left" vertical="top"/>
    </xf>
    <xf numFmtId="0" fontId="1" fillId="0" borderId="1" xfId="0" applyFont="1" applyBorder="1" applyAlignment="1">
      <alignment horizontal="center" vertical="top" textRotation="90"/>
    </xf>
    <xf numFmtId="0" fontId="1" fillId="5" borderId="1" xfId="0" applyFont="1" applyFill="1" applyBorder="1" applyAlignment="1">
      <alignment horizontal="left" vertical="top"/>
    </xf>
    <xf numFmtId="0" fontId="1" fillId="4" borderId="1" xfId="0" applyFont="1" applyFill="1" applyBorder="1" applyAlignment="1">
      <alignment horizontal="left" vertical="top"/>
    </xf>
    <xf numFmtId="0" fontId="6" fillId="3" borderId="1"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horizontal="right" vertical="top"/>
      <protection locked="0"/>
    </xf>
    <xf numFmtId="49" fontId="0" fillId="0" borderId="0" xfId="0" applyNumberFormat="1" applyAlignment="1">
      <alignment horizontal="fill" vertical="top"/>
    </xf>
    <xf numFmtId="49" fontId="1" fillId="0" borderId="1" xfId="0" applyNumberFormat="1" applyFont="1" applyBorder="1" applyAlignment="1">
      <alignment horizontal="fill" vertical="top"/>
    </xf>
    <xf numFmtId="49" fontId="1" fillId="0" borderId="1" xfId="0" applyNumberFormat="1" applyFont="1" applyBorder="1" applyAlignment="1">
      <alignment horizontal="fill"/>
    </xf>
    <xf numFmtId="49" fontId="6" fillId="3" borderId="1" xfId="0" applyNumberFormat="1" applyFont="1" applyFill="1" applyBorder="1" applyAlignment="1" applyProtection="1">
      <alignment horizontal="fill" vertical="top"/>
      <protection locked="0"/>
    </xf>
    <xf numFmtId="49" fontId="6" fillId="2" borderId="1" xfId="0" applyNumberFormat="1" applyFont="1" applyFill="1" applyBorder="1" applyAlignment="1" applyProtection="1">
      <alignment horizontal="fill" vertical="top"/>
      <protection locked="0"/>
    </xf>
    <xf numFmtId="49" fontId="0" fillId="0" borderId="2" xfId="0" applyNumberFormat="1" applyBorder="1" applyAlignment="1">
      <alignment horizontal="fill" vertical="top"/>
    </xf>
    <xf numFmtId="49" fontId="0" fillId="0" borderId="0" xfId="0" applyNumberFormat="1" applyBorder="1" applyAlignment="1">
      <alignment horizontal="fill" vertical="top"/>
    </xf>
    <xf numFmtId="49" fontId="0" fillId="0" borderId="0" xfId="0" applyNumberFormat="1" applyAlignment="1">
      <alignment horizontal="fill"/>
    </xf>
    <xf numFmtId="0" fontId="0" fillId="0" borderId="0" xfId="0" quotePrefix="1" applyAlignment="1" applyProtection="1">
      <alignment vertical="top"/>
    </xf>
    <xf numFmtId="49" fontId="1" fillId="0" borderId="1" xfId="0" applyNumberFormat="1" applyFont="1" applyBorder="1" applyAlignment="1">
      <alignment horizontal="left" vertical="top"/>
    </xf>
    <xf numFmtId="49" fontId="11" fillId="0" borderId="0" xfId="0" applyNumberFormat="1" applyFont="1" applyAlignment="1">
      <alignment horizontal="left"/>
    </xf>
    <xf numFmtId="0" fontId="0" fillId="0" borderId="0" xfId="0" applyFont="1" applyAlignment="1">
      <alignment vertical="top"/>
    </xf>
    <xf numFmtId="1" fontId="0" fillId="0" borderId="0" xfId="0" applyNumberFormat="1" applyAlignment="1">
      <alignment horizontal="center" vertical="top"/>
    </xf>
    <xf numFmtId="1" fontId="1" fillId="0" borderId="1" xfId="0" applyNumberFormat="1" applyFont="1" applyBorder="1" applyAlignment="1">
      <alignment horizontal="left" vertical="top"/>
    </xf>
    <xf numFmtId="1" fontId="6" fillId="3" borderId="1" xfId="0" applyNumberFormat="1" applyFont="1" applyFill="1" applyBorder="1" applyAlignment="1" applyProtection="1">
      <alignment horizontal="center" vertical="top" wrapText="1"/>
      <protection locked="0"/>
    </xf>
    <xf numFmtId="1" fontId="1" fillId="0" borderId="1" xfId="0" applyNumberFormat="1" applyFont="1" applyBorder="1" applyAlignment="1">
      <alignment horizontal="center" vertical="top"/>
    </xf>
    <xf numFmtId="1" fontId="6" fillId="2" borderId="1" xfId="0" applyNumberFormat="1" applyFont="1" applyFill="1" applyBorder="1" applyAlignment="1" applyProtection="1">
      <alignment horizontal="center" vertical="top" wrapText="1"/>
      <protection locked="0"/>
    </xf>
    <xf numFmtId="1" fontId="1" fillId="2" borderId="1" xfId="0" applyNumberFormat="1" applyFont="1" applyFill="1" applyBorder="1" applyAlignment="1" applyProtection="1">
      <alignment horizontal="center" vertical="top"/>
      <protection locked="0"/>
    </xf>
    <xf numFmtId="1" fontId="0" fillId="0" borderId="2" xfId="0" applyNumberFormat="1" applyBorder="1" applyAlignment="1">
      <alignment horizontal="center" vertical="top"/>
    </xf>
    <xf numFmtId="1" fontId="0" fillId="0" borderId="0" xfId="0" applyNumberFormat="1" applyBorder="1" applyAlignment="1">
      <alignment horizontal="center" vertical="top"/>
    </xf>
    <xf numFmtId="1" fontId="0" fillId="0" borderId="0" xfId="0" applyNumberFormat="1" applyAlignment="1">
      <alignment horizontal="center"/>
    </xf>
    <xf numFmtId="1" fontId="1" fillId="0" borderId="1" xfId="0" applyNumberFormat="1" applyFont="1" applyBorder="1" applyAlignment="1">
      <alignment horizontal="center" textRotation="90" wrapText="1"/>
    </xf>
    <xf numFmtId="49" fontId="6" fillId="2" borderId="7" xfId="0" applyNumberFormat="1" applyFont="1" applyFill="1" applyBorder="1" applyAlignment="1" applyProtection="1">
      <alignment horizontal="right" vertical="top" wrapText="1"/>
      <protection locked="0"/>
    </xf>
    <xf numFmtId="2" fontId="12" fillId="0" borderId="0" xfId="0" applyNumberFormat="1" applyFont="1" applyBorder="1" applyAlignment="1">
      <alignment horizontal="left" vertical="top" wrapText="1"/>
    </xf>
    <xf numFmtId="2" fontId="13" fillId="0" borderId="0" xfId="0" applyNumberFormat="1" applyFont="1"/>
    <xf numFmtId="2" fontId="13" fillId="0" borderId="0" xfId="0" applyNumberFormat="1" applyFont="1" applyAlignment="1">
      <alignment vertical="top"/>
    </xf>
    <xf numFmtId="2" fontId="13" fillId="0" borderId="0" xfId="0" applyNumberFormat="1" applyFont="1" applyAlignment="1">
      <alignment horizontal="right" vertical="top"/>
    </xf>
    <xf numFmtId="2" fontId="14" fillId="0" borderId="1" xfId="0" applyNumberFormat="1" applyFont="1" applyBorder="1" applyAlignment="1">
      <alignment horizontal="left" vertical="top" wrapText="1"/>
    </xf>
    <xf numFmtId="2" fontId="14" fillId="0" borderId="1" xfId="0" applyNumberFormat="1" applyFont="1" applyBorder="1" applyAlignment="1">
      <alignment horizontal="right" vertical="top"/>
    </xf>
    <xf numFmtId="2" fontId="14" fillId="0" borderId="1" xfId="0" applyNumberFormat="1" applyFont="1" applyBorder="1" applyAlignment="1">
      <alignment horizontal="center" textRotation="90"/>
    </xf>
    <xf numFmtId="2" fontId="14" fillId="0" borderId="1" xfId="0" applyNumberFormat="1" applyFont="1" applyBorder="1" applyAlignment="1">
      <alignment horizontal="center" textRotation="90" wrapText="1"/>
    </xf>
    <xf numFmtId="2" fontId="16" fillId="3" borderId="1" xfId="0" applyNumberFormat="1" applyFont="1" applyFill="1" applyBorder="1" applyAlignment="1" applyProtection="1">
      <alignment horizontal="right" vertical="top"/>
      <protection locked="0"/>
    </xf>
    <xf numFmtId="2" fontId="16" fillId="2" borderId="1" xfId="0" applyNumberFormat="1" applyFont="1" applyFill="1" applyBorder="1" applyAlignment="1" applyProtection="1">
      <alignment horizontal="right" vertical="top"/>
      <protection locked="0"/>
    </xf>
    <xf numFmtId="2" fontId="14" fillId="2" borderId="1" xfId="0" applyNumberFormat="1" applyFont="1" applyFill="1" applyBorder="1" applyAlignment="1" applyProtection="1">
      <alignment horizontal="right" vertical="top"/>
      <protection locked="0"/>
    </xf>
    <xf numFmtId="2" fontId="13" fillId="0" borderId="0" xfId="0" applyNumberFormat="1" applyFont="1" applyAlignment="1">
      <alignment horizontal="right"/>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1" fillId="0" borderId="1" xfId="0" applyFont="1" applyBorder="1" applyAlignment="1">
      <alignment horizontal="center" vertical="top"/>
    </xf>
    <xf numFmtId="0" fontId="8" fillId="4" borderId="3" xfId="0" applyFont="1" applyFill="1" applyBorder="1" applyAlignment="1">
      <alignment horizontal="center" vertical="top" textRotation="90"/>
    </xf>
    <xf numFmtId="0" fontId="4" fillId="4" borderId="4" xfId="0" applyFont="1" applyFill="1" applyBorder="1" applyAlignment="1">
      <alignment horizontal="center" vertical="top" textRotation="90"/>
    </xf>
    <xf numFmtId="0" fontId="8" fillId="5" borderId="4" xfId="0" applyFont="1" applyFill="1" applyBorder="1" applyAlignment="1">
      <alignment horizontal="center" vertical="top" textRotation="90"/>
    </xf>
    <xf numFmtId="2" fontId="14" fillId="0" borderId="17" xfId="0" applyNumberFormat="1" applyFont="1" applyBorder="1" applyAlignment="1">
      <alignment horizontal="left" vertical="top"/>
    </xf>
    <xf numFmtId="2" fontId="14" fillId="0" borderId="6" xfId="0" applyNumberFormat="1" applyFont="1" applyBorder="1" applyAlignment="1">
      <alignment horizontal="left" vertical="top"/>
    </xf>
    <xf numFmtId="2" fontId="14" fillId="0" borderId="18" xfId="0" applyNumberFormat="1" applyFont="1" applyBorder="1" applyAlignment="1">
      <alignment horizontal="left" vertical="top"/>
    </xf>
    <xf numFmtId="0" fontId="0" fillId="0" borderId="0" xfId="0" applyAlignment="1">
      <alignment horizontal="left" wrapText="1"/>
    </xf>
  </cellXfs>
  <cellStyles count="1">
    <cellStyle name="Standard" xfId="0" builtinId="0"/>
  </cellStyles>
  <dxfs count="1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mruColors>
      <color rgb="FFFF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099518810148729E-2"/>
          <c:y val="2.8252405949256341E-2"/>
          <c:w val="0.81299287748098292"/>
          <c:h val="0.89288331190757042"/>
        </c:manualLayout>
      </c:layout>
      <c:barChart>
        <c:barDir val="col"/>
        <c:grouping val="clustered"/>
        <c:varyColors val="0"/>
        <c:ser>
          <c:idx val="1"/>
          <c:order val="0"/>
          <c:tx>
            <c:v>Studierende</c:v>
          </c:tx>
          <c:spPr>
            <a:solidFill>
              <a:schemeClr val="tx1">
                <a:lumMod val="75000"/>
                <a:lumOff val="25000"/>
              </a:schemeClr>
            </a:solidFill>
          </c:spPr>
          <c:invertIfNegative val="0"/>
          <c:val>
            <c:numRef>
              <c:f>Datentabellen!$B$4:$B$29</c:f>
              <c:numCache>
                <c:formatCode>General</c:formatCode>
                <c:ptCount val="26"/>
                <c:pt idx="0">
                  <c:v>22</c:v>
                </c:pt>
                <c:pt idx="1">
                  <c:v>17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0"/>
          <c:order val="1"/>
          <c:tx>
            <c:v>Professor/-in</c:v>
          </c:tx>
          <c:spPr>
            <a:solidFill>
              <a:srgbClr val="FFC000"/>
            </a:solidFill>
          </c:spPr>
          <c:invertIfNegative val="0"/>
          <c:val>
            <c:numRef>
              <c:f>Datentabellen!$C$4:$C$29</c:f>
              <c:numCache>
                <c:formatCode>General</c:formatCode>
                <c:ptCount val="26"/>
                <c:pt idx="0">
                  <c:v>3</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v>Assistent/-in</c:v>
          </c:tx>
          <c:spPr>
            <a:solidFill>
              <a:schemeClr val="accent1"/>
            </a:solidFill>
          </c:spPr>
          <c:invertIfNegative val="0"/>
          <c:val>
            <c:numRef>
              <c:f>Datentabellen!$D$4:$D$29</c:f>
              <c:numCache>
                <c:formatCode>General</c:formatCode>
                <c:ptCount val="26"/>
                <c:pt idx="0">
                  <c:v>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3"/>
          <c:order val="3"/>
          <c:tx>
            <c:v>studentische MA</c:v>
          </c:tx>
          <c:invertIfNegative val="0"/>
          <c:val>
            <c:numRef>
              <c:f>Datentabellen!$E$4:$E$29</c:f>
              <c:numCache>
                <c:formatCode>General</c:formatCode>
                <c:ptCount val="26"/>
                <c:pt idx="0">
                  <c:v>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150"/>
        <c:axId val="561436448"/>
        <c:axId val="561436840"/>
      </c:barChart>
      <c:catAx>
        <c:axId val="561436448"/>
        <c:scaling>
          <c:orientation val="minMax"/>
        </c:scaling>
        <c:delete val="0"/>
        <c:axPos val="b"/>
        <c:majorTickMark val="out"/>
        <c:minorTickMark val="none"/>
        <c:tickLblPos val="nextTo"/>
        <c:crossAx val="561436840"/>
        <c:crosses val="autoZero"/>
        <c:auto val="1"/>
        <c:lblAlgn val="ctr"/>
        <c:lblOffset val="100"/>
        <c:noMultiLvlLbl val="0"/>
      </c:catAx>
      <c:valAx>
        <c:axId val="561436840"/>
        <c:scaling>
          <c:orientation val="minMax"/>
        </c:scaling>
        <c:delete val="0"/>
        <c:axPos val="l"/>
        <c:majorGridlines/>
        <c:numFmt formatCode="General" sourceLinked="1"/>
        <c:majorTickMark val="out"/>
        <c:minorTickMark val="none"/>
        <c:tickLblPos val="nextTo"/>
        <c:crossAx val="561436448"/>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Deadlines pro Semesterwoche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Datentabellen!$G$34</c:f>
              <c:strCache>
                <c:ptCount val="1"/>
                <c:pt idx="0">
                  <c:v>Deadlines pro Semesterwoche</c:v>
                </c:pt>
              </c:strCache>
            </c:strRef>
          </c:tx>
          <c:spPr>
            <a:solidFill>
              <a:schemeClr val="accent1"/>
            </a:solidFill>
            <a:ln>
              <a:noFill/>
            </a:ln>
            <a:effectLst/>
          </c:spPr>
          <c:invertIfNegative val="0"/>
          <c:val>
            <c:numRef>
              <c:f>Datentabellen!$G$35:$G$60</c:f>
              <c:numCache>
                <c:formatCode>General</c:formatCode>
                <c:ptCount val="26"/>
                <c:pt idx="0">
                  <c:v>0</c:v>
                </c:pt>
                <c:pt idx="1">
                  <c:v>1</c:v>
                </c:pt>
                <c:pt idx="2">
                  <c:v>0</c:v>
                </c:pt>
                <c:pt idx="3">
                  <c:v>1</c:v>
                </c:pt>
                <c:pt idx="4">
                  <c:v>0</c:v>
                </c:pt>
                <c:pt idx="5">
                  <c:v>0</c:v>
                </c:pt>
                <c:pt idx="6">
                  <c:v>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219"/>
        <c:overlap val="-27"/>
        <c:axId val="561437624"/>
        <c:axId val="561438016"/>
      </c:barChart>
      <c:catAx>
        <c:axId val="5614376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61438016"/>
        <c:crosses val="autoZero"/>
        <c:auto val="1"/>
        <c:lblAlgn val="ctr"/>
        <c:lblOffset val="100"/>
        <c:noMultiLvlLbl val="0"/>
      </c:catAx>
      <c:valAx>
        <c:axId val="561438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61437624"/>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Anteil</a:t>
            </a:r>
            <a:r>
              <a:rPr lang="de-DE" b="1" baseline="0"/>
              <a:t> der verschiedenen Aktivitätstypen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5652794354327274E-2"/>
          <c:y val="7.4590258166412612E-2"/>
          <c:w val="0.94023478519256853"/>
          <c:h val="0.74640392179094006"/>
        </c:manualLayout>
      </c:layout>
      <c:pie3DChart>
        <c:varyColors val="1"/>
        <c:ser>
          <c:idx val="0"/>
          <c:order val="0"/>
          <c:tx>
            <c:strRef>
              <c:f>Datentabellen!$B$62</c:f>
              <c:strCache>
                <c:ptCount val="1"/>
              </c:strCache>
            </c:strRef>
          </c:tx>
          <c:dPt>
            <c:idx val="0"/>
            <c:bubble3D val="0"/>
            <c:spPr>
              <a:solidFill>
                <a:srgbClr val="FF0000"/>
              </a:solidFill>
              <a:ln w="25400">
                <a:solidFill>
                  <a:schemeClr val="lt1"/>
                </a:solidFill>
              </a:ln>
              <a:effectLst/>
              <a:sp3d contourW="25400">
                <a:contourClr>
                  <a:schemeClr val="lt1"/>
                </a:contourClr>
              </a:sp3d>
            </c:spPr>
          </c:dPt>
          <c:dPt>
            <c:idx val="1"/>
            <c:bubble3D val="0"/>
            <c:spPr>
              <a:solidFill>
                <a:srgbClr val="FFC000"/>
              </a:solidFill>
              <a:ln w="25400">
                <a:solidFill>
                  <a:schemeClr val="lt1"/>
                </a:solidFill>
              </a:ln>
              <a:effectLst/>
              <a:sp3d contourW="25400">
                <a:contourClr>
                  <a:schemeClr val="lt1"/>
                </a:contourClr>
              </a:sp3d>
            </c:spPr>
          </c:dPt>
          <c:dPt>
            <c:idx val="2"/>
            <c:bubble3D val="0"/>
            <c:spPr>
              <a:solidFill>
                <a:srgbClr val="FFFF00"/>
              </a:solidFill>
              <a:ln w="25400">
                <a:solidFill>
                  <a:schemeClr val="lt1"/>
                </a:solidFill>
              </a:ln>
              <a:effectLst/>
              <a:sp3d contourW="25400">
                <a:contourClr>
                  <a:schemeClr val="lt1"/>
                </a:contourClr>
              </a:sp3d>
            </c:spPr>
          </c:dPt>
          <c:dPt>
            <c:idx val="3"/>
            <c:bubble3D val="0"/>
            <c:spPr>
              <a:solidFill>
                <a:srgbClr val="92D050"/>
              </a:solidFill>
              <a:ln w="25400">
                <a:solidFill>
                  <a:schemeClr val="lt1"/>
                </a:solidFill>
              </a:ln>
              <a:effectLst/>
              <a:sp3d contourW="25400">
                <a:contourClr>
                  <a:schemeClr val="lt1"/>
                </a:contourClr>
              </a:sp3d>
            </c:spPr>
          </c:dPt>
          <c:dPt>
            <c:idx val="4"/>
            <c:bubble3D val="0"/>
            <c:spPr>
              <a:solidFill>
                <a:srgbClr val="00B050"/>
              </a:solidFill>
              <a:ln w="25400">
                <a:solidFill>
                  <a:schemeClr val="lt1"/>
                </a:solidFill>
              </a:ln>
              <a:effectLst/>
              <a:sp3d contourW="25400">
                <a:contourClr>
                  <a:schemeClr val="lt1"/>
                </a:contourClr>
              </a:sp3d>
            </c:spPr>
          </c:dPt>
          <c:dPt>
            <c:idx val="5"/>
            <c:bubble3D val="0"/>
            <c:spPr>
              <a:solidFill>
                <a:srgbClr val="00B0F0"/>
              </a:solidFill>
              <a:ln w="25400">
                <a:solidFill>
                  <a:schemeClr val="lt1"/>
                </a:solidFill>
              </a:ln>
              <a:effectLst/>
              <a:sp3d contourW="25400">
                <a:contourClr>
                  <a:schemeClr val="lt1"/>
                </a:contourClr>
              </a:sp3d>
            </c:spPr>
          </c:dPt>
          <c:dPt>
            <c:idx val="6"/>
            <c:bubble3D val="0"/>
            <c:spPr>
              <a:solidFill>
                <a:srgbClr val="0070C0"/>
              </a:solidFill>
              <a:ln w="25400">
                <a:solidFill>
                  <a:schemeClr val="lt1"/>
                </a:solidFill>
              </a:ln>
              <a:effectLst/>
              <a:sp3d contourW="25400">
                <a:contourClr>
                  <a:schemeClr val="lt1"/>
                </a:contourClr>
              </a:sp3d>
            </c:spPr>
          </c:dPt>
          <c:dPt>
            <c:idx val="7"/>
            <c:bubble3D val="0"/>
            <c:spPr>
              <a:solidFill>
                <a:srgbClr val="002060"/>
              </a:solidFill>
              <a:ln w="25400">
                <a:solidFill>
                  <a:schemeClr val="lt1"/>
                </a:solidFill>
              </a:ln>
              <a:effectLst/>
              <a:sp3d contourW="25400">
                <a:contourClr>
                  <a:schemeClr val="lt1"/>
                </a:contourClr>
              </a:sp3d>
            </c:spPr>
          </c:dPt>
          <c:dPt>
            <c:idx val="8"/>
            <c:bubble3D val="0"/>
            <c:spPr>
              <a:solidFill>
                <a:schemeClr val="bg1">
                  <a:lumMod val="50000"/>
                </a:schemeClr>
              </a:solidFill>
              <a:ln w="25400">
                <a:solidFill>
                  <a:schemeClr val="lt1"/>
                </a:solidFill>
              </a:ln>
              <a:effectLst/>
              <a:sp3d contourW="25400">
                <a:contourClr>
                  <a:schemeClr val="lt1"/>
                </a:contourClr>
              </a:sp3d>
            </c:spPr>
          </c:dPt>
          <c:cat>
            <c:strRef>
              <c:f>Datentabellen!$A$63:$A$71</c:f>
              <c:strCache>
                <c:ptCount val="9"/>
                <c:pt idx="0">
                  <c:v>Lesen,Zuhören,Anschauen</c:v>
                </c:pt>
                <c:pt idx="1">
                  <c:v>Einübung</c:v>
                </c:pt>
                <c:pt idx="2">
                  <c:v>Recherche</c:v>
                </c:pt>
                <c:pt idx="3">
                  <c:v>Diskussion</c:v>
                </c:pt>
                <c:pt idx="4">
                  <c:v>Zusammenarbeit</c:v>
                </c:pt>
                <c:pt idx="5">
                  <c:v>Analyse/Bewertung</c:v>
                </c:pt>
                <c:pt idx="6">
                  <c:v>Produktion</c:v>
                </c:pt>
                <c:pt idx="7">
                  <c:v>META: Reflexion, Soft Skills,...</c:v>
                </c:pt>
                <c:pt idx="8">
                  <c:v>nicht zugeordet</c:v>
                </c:pt>
              </c:strCache>
            </c:strRef>
          </c:cat>
          <c:val>
            <c:numRef>
              <c:f>Datentabellen!$B$63:$B$71</c:f>
              <c:numCache>
                <c:formatCode>General</c:formatCode>
                <c:ptCount val="9"/>
                <c:pt idx="0">
                  <c:v>12</c:v>
                </c:pt>
                <c:pt idx="1">
                  <c:v>6</c:v>
                </c:pt>
                <c:pt idx="2">
                  <c:v>4</c:v>
                </c:pt>
                <c:pt idx="3">
                  <c:v>0</c:v>
                </c:pt>
                <c:pt idx="4">
                  <c:v>0</c:v>
                </c:pt>
                <c:pt idx="5">
                  <c:v>0</c:v>
                </c:pt>
                <c:pt idx="6">
                  <c:v>0</c:v>
                </c:pt>
                <c:pt idx="7">
                  <c:v>0</c:v>
                </c:pt>
                <c:pt idx="8">
                  <c:v>17</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7750256383514945E-3"/>
          <c:y val="0.90145724179914788"/>
          <c:w val="0.98868380525282007"/>
          <c:h val="8.3333632725567083E-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de-DE"/>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Verhältnis des Workloads zu einzelnen</a:t>
            </a:r>
            <a:r>
              <a:rPr lang="de-DE" b="1" baseline="0"/>
              <a:t> Lernergebnissen</a:t>
            </a:r>
            <a:endParaRPr lang="de-DE"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C00000"/>
              </a:solidFill>
              <a:ln w="25400">
                <a:solidFill>
                  <a:schemeClr val="lt1"/>
                </a:solidFill>
              </a:ln>
              <a:effectLst/>
              <a:sp3d contourW="25400">
                <a:contourClr>
                  <a:schemeClr val="lt1"/>
                </a:contourClr>
              </a:sp3d>
            </c:spPr>
          </c:dPt>
          <c:dPt>
            <c:idx val="1"/>
            <c:bubble3D val="0"/>
            <c:spPr>
              <a:solidFill>
                <a:srgbClr val="FF0000"/>
              </a:solidFill>
              <a:ln w="25400">
                <a:solidFill>
                  <a:schemeClr val="lt1"/>
                </a:solidFill>
              </a:ln>
              <a:effectLst/>
              <a:sp3d contourW="25400">
                <a:contourClr>
                  <a:schemeClr val="lt1"/>
                </a:contourClr>
              </a:sp3d>
            </c:spPr>
          </c:dPt>
          <c:dPt>
            <c:idx val="2"/>
            <c:bubble3D val="0"/>
            <c:spPr>
              <a:solidFill>
                <a:srgbClr val="FFC000"/>
              </a:solidFill>
              <a:ln w="25400">
                <a:solidFill>
                  <a:schemeClr val="lt1"/>
                </a:solidFill>
              </a:ln>
              <a:effectLst/>
              <a:sp3d contourW="25400">
                <a:contourClr>
                  <a:schemeClr val="lt1"/>
                </a:contourClr>
              </a:sp3d>
            </c:spPr>
          </c:dPt>
          <c:dPt>
            <c:idx val="3"/>
            <c:bubble3D val="0"/>
            <c:spPr>
              <a:solidFill>
                <a:srgbClr val="FFFF00"/>
              </a:solidFill>
              <a:ln w="25400">
                <a:solidFill>
                  <a:schemeClr val="lt1"/>
                </a:solidFill>
              </a:ln>
              <a:effectLst/>
              <a:sp3d contourW="25400">
                <a:contourClr>
                  <a:schemeClr val="lt1"/>
                </a:contourClr>
              </a:sp3d>
            </c:spPr>
          </c:dPt>
          <c:dPt>
            <c:idx val="4"/>
            <c:bubble3D val="0"/>
            <c:spPr>
              <a:solidFill>
                <a:srgbClr val="92D050"/>
              </a:solidFill>
              <a:ln w="25400">
                <a:solidFill>
                  <a:schemeClr val="lt1"/>
                </a:solidFill>
              </a:ln>
              <a:effectLst/>
              <a:sp3d contourW="25400">
                <a:contourClr>
                  <a:schemeClr val="lt1"/>
                </a:contourClr>
              </a:sp3d>
            </c:spPr>
          </c:dPt>
          <c:dPt>
            <c:idx val="5"/>
            <c:bubble3D val="0"/>
            <c:spPr>
              <a:solidFill>
                <a:srgbClr val="00B050"/>
              </a:solidFill>
              <a:ln w="25400">
                <a:solidFill>
                  <a:schemeClr val="lt1"/>
                </a:solidFill>
              </a:ln>
              <a:effectLst/>
              <a:sp3d contourW="25400">
                <a:contourClr>
                  <a:schemeClr val="lt1"/>
                </a:contourClr>
              </a:sp3d>
            </c:spPr>
          </c:dPt>
          <c:dPt>
            <c:idx val="6"/>
            <c:bubble3D val="0"/>
            <c:spPr>
              <a:solidFill>
                <a:srgbClr val="00B0F0"/>
              </a:solidFill>
              <a:ln w="25400">
                <a:solidFill>
                  <a:schemeClr val="lt1"/>
                </a:solidFill>
              </a:ln>
              <a:effectLst/>
              <a:sp3d contourW="25400">
                <a:contourClr>
                  <a:schemeClr val="lt1"/>
                </a:contourClr>
              </a:sp3d>
            </c:spPr>
          </c:dPt>
          <c:dPt>
            <c:idx val="7"/>
            <c:bubble3D val="0"/>
            <c:spPr>
              <a:solidFill>
                <a:schemeClr val="bg1">
                  <a:lumMod val="50000"/>
                </a:schemeClr>
              </a:solidFill>
              <a:ln w="25400">
                <a:solidFill>
                  <a:schemeClr val="lt1"/>
                </a:solidFill>
              </a:ln>
              <a:effectLst/>
              <a:sp3d contourW="25400">
                <a:contourClr>
                  <a:schemeClr val="lt1"/>
                </a:contourClr>
              </a:sp3d>
            </c:spPr>
          </c:dPt>
          <c:cat>
            <c:strRef>
              <c:f>Datentabellen!$A$73:$A$80</c:f>
              <c:strCache>
                <c:ptCount val="8"/>
                <c:pt idx="0">
                  <c:v>LE 1</c:v>
                </c:pt>
                <c:pt idx="1">
                  <c:v>LE 2</c:v>
                </c:pt>
                <c:pt idx="2">
                  <c:v>LE 3</c:v>
                </c:pt>
                <c:pt idx="3">
                  <c:v>LE 4</c:v>
                </c:pt>
                <c:pt idx="4">
                  <c:v>LE 5</c:v>
                </c:pt>
                <c:pt idx="5">
                  <c:v>LE 6</c:v>
                </c:pt>
                <c:pt idx="6">
                  <c:v>LE 7</c:v>
                </c:pt>
                <c:pt idx="7">
                  <c:v>nicht zugeordnet</c:v>
                </c:pt>
              </c:strCache>
            </c:strRef>
          </c:cat>
          <c:val>
            <c:numRef>
              <c:f>Datentabellen!$B$73:$B$80</c:f>
              <c:numCache>
                <c:formatCode>General</c:formatCode>
                <c:ptCount val="8"/>
                <c:pt idx="0">
                  <c:v>12</c:v>
                </c:pt>
                <c:pt idx="1">
                  <c:v>6</c:v>
                </c:pt>
                <c:pt idx="2">
                  <c:v>4</c:v>
                </c:pt>
                <c:pt idx="3">
                  <c:v>0</c:v>
                </c:pt>
                <c:pt idx="4">
                  <c:v>0</c:v>
                </c:pt>
                <c:pt idx="5">
                  <c:v>0</c:v>
                </c:pt>
                <c:pt idx="6">
                  <c:v>0</c:v>
                </c:pt>
                <c:pt idx="7">
                  <c:v>17</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2.1859981232915812E-2"/>
          <c:y val="0.88482001388455145"/>
          <c:w val="0.9459172072402865"/>
          <c:h val="0.1045275212441184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099518810148729E-2"/>
          <c:y val="2.8252405949256341E-2"/>
          <c:w val="0.81299287748098292"/>
          <c:h val="0.89288331190757042"/>
        </c:manualLayout>
      </c:layout>
      <c:barChart>
        <c:barDir val="col"/>
        <c:grouping val="clustered"/>
        <c:varyColors val="0"/>
        <c:ser>
          <c:idx val="1"/>
          <c:order val="0"/>
          <c:tx>
            <c:strRef>
              <c:f>Datentabellen!$F$3</c:f>
              <c:strCache>
                <c:ptCount val="1"/>
                <c:pt idx="0">
                  <c:v>InsDes</c:v>
                </c:pt>
              </c:strCache>
            </c:strRef>
          </c:tx>
          <c:spPr>
            <a:solidFill>
              <a:srgbClr val="00B050"/>
            </a:solidFill>
          </c:spPr>
          <c:invertIfNegative val="0"/>
          <c:val>
            <c:numRef>
              <c:f>Datentabellen!$F$4:$F$29</c:f>
              <c:numCache>
                <c:formatCode>General</c:formatCode>
                <c:ptCount val="26"/>
                <c:pt idx="0">
                  <c:v>4</c:v>
                </c:pt>
                <c:pt idx="1">
                  <c:v>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0"/>
          <c:order val="1"/>
          <c:tx>
            <c:strRef>
              <c:f>Datentabellen!$G$3</c:f>
              <c:strCache>
                <c:ptCount val="1"/>
                <c:pt idx="0">
                  <c:v>Multimedia</c:v>
                </c:pt>
              </c:strCache>
            </c:strRef>
          </c:tx>
          <c:spPr>
            <a:solidFill>
              <a:srgbClr val="FF0000"/>
            </a:solidFill>
          </c:spPr>
          <c:invertIfNegative val="0"/>
          <c:val>
            <c:numRef>
              <c:f>Datentabellen!$G$4:$G$29</c:f>
              <c:numCache>
                <c:formatCode>General</c:formatCode>
                <c:ptCount val="26"/>
                <c:pt idx="0">
                  <c:v>11</c:v>
                </c:pt>
                <c:pt idx="1">
                  <c:v>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150"/>
        <c:axId val="561439584"/>
        <c:axId val="561439976"/>
      </c:barChart>
      <c:catAx>
        <c:axId val="561439584"/>
        <c:scaling>
          <c:orientation val="minMax"/>
        </c:scaling>
        <c:delete val="0"/>
        <c:axPos val="b"/>
        <c:majorTickMark val="out"/>
        <c:minorTickMark val="none"/>
        <c:tickLblPos val="nextTo"/>
        <c:crossAx val="561439976"/>
        <c:crosses val="autoZero"/>
        <c:auto val="1"/>
        <c:lblAlgn val="ctr"/>
        <c:lblOffset val="100"/>
        <c:noMultiLvlLbl val="0"/>
      </c:catAx>
      <c:valAx>
        <c:axId val="561439976"/>
        <c:scaling>
          <c:orientation val="minMax"/>
        </c:scaling>
        <c:delete val="0"/>
        <c:axPos val="l"/>
        <c:majorGridlines/>
        <c:numFmt formatCode="General" sourceLinked="1"/>
        <c:majorTickMark val="out"/>
        <c:minorTickMark val="none"/>
        <c:tickLblPos val="nextTo"/>
        <c:crossAx val="561439584"/>
        <c:crosses val="autoZero"/>
        <c:crossBetween val="between"/>
      </c:valAx>
    </c:plotArea>
    <c:legend>
      <c:legendPos val="r"/>
      <c:layout/>
      <c:overlay val="0"/>
    </c:legend>
    <c:plotVisOnly val="1"/>
    <c:dispBlanksAs val="gap"/>
    <c:showDLblsOverMax val="0"/>
  </c:chart>
  <c:printSettings>
    <c:headerFooter>
      <c:oddHeader>&amp;L&amp;20Arbeitsaufwand [h] für die technische Erstellung der Lerneinheiten der Wochen des Semesters</c:oddHeader>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28576</xdr:rowOff>
    </xdr:from>
    <xdr:to>
      <xdr:col>4</xdr:col>
      <xdr:colOff>895350</xdr:colOff>
      <xdr:row>27</xdr:row>
      <xdr:rowOff>114300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14286</xdr:colOff>
      <xdr:row>0</xdr:row>
      <xdr:rowOff>0</xdr:rowOff>
    </xdr:from>
    <xdr:to>
      <xdr:col>10</xdr:col>
      <xdr:colOff>800099</xdr:colOff>
      <xdr:row>32</xdr:row>
      <xdr:rowOff>180974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51955</xdr:rowOff>
    </xdr:from>
    <xdr:to>
      <xdr:col>10</xdr:col>
      <xdr:colOff>683559</xdr:colOff>
      <xdr:row>32</xdr:row>
      <xdr:rowOff>11206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10</xdr:col>
      <xdr:colOff>695325</xdr:colOff>
      <xdr:row>32</xdr:row>
      <xdr:rowOff>114300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1</xdr:rowOff>
    </xdr:from>
    <xdr:to>
      <xdr:col>4</xdr:col>
      <xdr:colOff>952500</xdr:colOff>
      <xdr:row>30</xdr:row>
      <xdr:rowOff>176893</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3275920</xdr:colOff>
      <xdr:row>18</xdr:row>
      <xdr:rowOff>142875</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572000"/>
          <a:ext cx="3275920"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view="pageLayout" topLeftCell="A31" zoomScale="115" zoomScaleNormal="100" zoomScalePageLayoutView="115" workbookViewId="0">
      <selection activeCell="B4" sqref="B4"/>
    </sheetView>
  </sheetViews>
  <sheetFormatPr baseColWidth="10" defaultRowHeight="15" x14ac:dyDescent="0.25"/>
  <cols>
    <col min="1" max="1" width="33.7109375" style="33" customWidth="1"/>
    <col min="2" max="2" width="11.42578125" style="33"/>
    <col min="3" max="3" width="86" style="33" customWidth="1"/>
    <col min="4" max="16384" width="11.42578125" style="33"/>
  </cols>
  <sheetData>
    <row r="1" spans="1:3" ht="16.5" x14ac:dyDescent="0.25">
      <c r="A1" s="29" t="s">
        <v>65</v>
      </c>
      <c r="B1" s="32"/>
      <c r="C1" s="30" t="s">
        <v>66</v>
      </c>
    </row>
    <row r="2" spans="1:3" ht="17.25" thickBot="1" x14ac:dyDescent="0.3">
      <c r="A2" s="34" t="s">
        <v>25</v>
      </c>
      <c r="B2" s="35"/>
      <c r="C2" s="36"/>
    </row>
    <row r="3" spans="1:3" ht="16.5" x14ac:dyDescent="0.25">
      <c r="A3" s="37"/>
      <c r="B3" s="38"/>
      <c r="C3" s="39"/>
    </row>
    <row r="4" spans="1:3" x14ac:dyDescent="0.25">
      <c r="A4" s="21" t="s">
        <v>67</v>
      </c>
      <c r="B4" s="80"/>
      <c r="C4" s="40"/>
    </row>
    <row r="5" spans="1:3" x14ac:dyDescent="0.25">
      <c r="A5" s="21"/>
    </row>
    <row r="6" spans="1:3" ht="16.5" x14ac:dyDescent="0.25">
      <c r="A6" s="21" t="s">
        <v>44</v>
      </c>
      <c r="B6" s="41"/>
      <c r="C6" s="40"/>
    </row>
    <row r="7" spans="1:3" ht="16.5" x14ac:dyDescent="0.25">
      <c r="A7" s="21" t="s">
        <v>42</v>
      </c>
      <c r="B7" s="41"/>
      <c r="C7" s="40"/>
    </row>
    <row r="8" spans="1:3" x14ac:dyDescent="0.25">
      <c r="A8" s="21" t="s">
        <v>43</v>
      </c>
      <c r="B8" s="23"/>
    </row>
    <row r="10" spans="1:3" x14ac:dyDescent="0.25">
      <c r="A10" s="21" t="s">
        <v>103</v>
      </c>
      <c r="B10" s="19">
        <v>4</v>
      </c>
      <c r="C10" s="42"/>
    </row>
    <row r="11" spans="1:3" x14ac:dyDescent="0.25">
      <c r="A11" s="21" t="s">
        <v>14</v>
      </c>
      <c r="B11" s="20">
        <v>15</v>
      </c>
      <c r="C11" s="42"/>
    </row>
    <row r="12" spans="1:3" x14ac:dyDescent="0.25">
      <c r="A12" s="21" t="s">
        <v>7</v>
      </c>
      <c r="B12" s="43">
        <f>B10*B11*0.75</f>
        <v>45</v>
      </c>
    </row>
    <row r="13" spans="1:3" x14ac:dyDescent="0.25">
      <c r="A13" s="21"/>
      <c r="B13" s="43"/>
    </row>
    <row r="14" spans="1:3" x14ac:dyDescent="0.25">
      <c r="A14" s="21" t="s">
        <v>104</v>
      </c>
      <c r="B14" s="19">
        <v>4</v>
      </c>
      <c r="C14" s="42"/>
    </row>
    <row r="15" spans="1:3" x14ac:dyDescent="0.25">
      <c r="A15" s="21" t="s">
        <v>99</v>
      </c>
      <c r="B15" s="20">
        <v>15</v>
      </c>
      <c r="C15" s="42"/>
    </row>
    <row r="16" spans="1:3" x14ac:dyDescent="0.25">
      <c r="A16" s="21" t="s">
        <v>7</v>
      </c>
      <c r="B16" s="43">
        <f>B14*B15*0.75</f>
        <v>45</v>
      </c>
    </row>
    <row r="17" spans="1:3" x14ac:dyDescent="0.25">
      <c r="A17" s="21"/>
      <c r="B17" s="43"/>
    </row>
    <row r="18" spans="1:3" x14ac:dyDescent="0.25">
      <c r="A18" s="21" t="s">
        <v>102</v>
      </c>
      <c r="B18" s="19">
        <v>4</v>
      </c>
      <c r="C18" s="42"/>
    </row>
    <row r="19" spans="1:3" x14ac:dyDescent="0.25">
      <c r="A19" s="21" t="s">
        <v>99</v>
      </c>
      <c r="B19" s="20">
        <v>15</v>
      </c>
      <c r="C19" s="42"/>
    </row>
    <row r="20" spans="1:3" x14ac:dyDescent="0.25">
      <c r="A20" s="21" t="s">
        <v>7</v>
      </c>
      <c r="B20" s="43">
        <f>B18*B19</f>
        <v>60</v>
      </c>
    </row>
    <row r="21" spans="1:3" x14ac:dyDescent="0.25">
      <c r="A21" s="21"/>
      <c r="B21" s="43"/>
    </row>
    <row r="22" spans="1:3" x14ac:dyDescent="0.25">
      <c r="A22" s="21" t="s">
        <v>4</v>
      </c>
      <c r="B22" s="19">
        <v>5</v>
      </c>
      <c r="C22" s="42"/>
    </row>
    <row r="23" spans="1:3" x14ac:dyDescent="0.25">
      <c r="A23" s="21" t="s">
        <v>11</v>
      </c>
      <c r="B23" s="20">
        <v>30</v>
      </c>
      <c r="C23" s="42"/>
    </row>
    <row r="24" spans="1:3" x14ac:dyDescent="0.25">
      <c r="A24" s="21" t="s">
        <v>8</v>
      </c>
      <c r="B24" s="22">
        <f>B23*B22</f>
        <v>150</v>
      </c>
    </row>
    <row r="25" spans="1:3" x14ac:dyDescent="0.25">
      <c r="A25" s="21"/>
      <c r="B25" s="22"/>
    </row>
    <row r="26" spans="1:3" x14ac:dyDescent="0.25">
      <c r="A26" s="21" t="s">
        <v>47</v>
      </c>
      <c r="B26" s="19">
        <v>1</v>
      </c>
      <c r="C26" s="42"/>
    </row>
    <row r="27" spans="1:3" x14ac:dyDescent="0.25">
      <c r="A27" s="21" t="s">
        <v>98</v>
      </c>
      <c r="B27" s="19"/>
      <c r="C27" s="42"/>
    </row>
    <row r="28" spans="1:3" x14ac:dyDescent="0.25">
      <c r="A28" s="21" t="s">
        <v>97</v>
      </c>
      <c r="B28" s="19"/>
      <c r="C28" s="42"/>
    </row>
    <row r="29" spans="1:3" x14ac:dyDescent="0.25">
      <c r="A29" s="21"/>
      <c r="B29" s="22"/>
    </row>
    <row r="30" spans="1:3" x14ac:dyDescent="0.25">
      <c r="A30" s="21" t="s">
        <v>48</v>
      </c>
      <c r="B30" s="22"/>
      <c r="C30" s="40"/>
    </row>
    <row r="31" spans="1:3" x14ac:dyDescent="0.25">
      <c r="A31" s="21" t="s">
        <v>68</v>
      </c>
      <c r="B31" s="22"/>
      <c r="C31" s="40"/>
    </row>
    <row r="33" spans="1:3" x14ac:dyDescent="0.25">
      <c r="A33" s="21" t="s">
        <v>56</v>
      </c>
      <c r="C33" s="21" t="s">
        <v>37</v>
      </c>
    </row>
    <row r="34" spans="1:3" ht="30" x14ac:dyDescent="0.25">
      <c r="B34" s="21" t="s">
        <v>30</v>
      </c>
      <c r="C34" s="40" t="s">
        <v>49</v>
      </c>
    </row>
    <row r="35" spans="1:3" x14ac:dyDescent="0.25">
      <c r="B35" s="21" t="s">
        <v>31</v>
      </c>
      <c r="C35" s="44" t="s">
        <v>50</v>
      </c>
    </row>
    <row r="36" spans="1:3" x14ac:dyDescent="0.25">
      <c r="B36" s="21" t="s">
        <v>32</v>
      </c>
      <c r="C36" s="44" t="s">
        <v>51</v>
      </c>
    </row>
    <row r="37" spans="1:3" x14ac:dyDescent="0.25">
      <c r="B37" s="21" t="s">
        <v>33</v>
      </c>
      <c r="C37" s="44" t="s">
        <v>52</v>
      </c>
    </row>
    <row r="38" spans="1:3" x14ac:dyDescent="0.25">
      <c r="B38" s="21" t="s">
        <v>34</v>
      </c>
      <c r="C38" s="44" t="s">
        <v>53</v>
      </c>
    </row>
    <row r="39" spans="1:3" x14ac:dyDescent="0.25">
      <c r="B39" s="21" t="s">
        <v>35</v>
      </c>
      <c r="C39" s="44" t="s">
        <v>54</v>
      </c>
    </row>
    <row r="40" spans="1:3" x14ac:dyDescent="0.25">
      <c r="B40" s="21" t="s">
        <v>36</v>
      </c>
      <c r="C40" s="44" t="s">
        <v>55</v>
      </c>
    </row>
    <row r="41" spans="1:3" x14ac:dyDescent="0.25">
      <c r="B41" s="21"/>
      <c r="C41" s="66" t="s">
        <v>69</v>
      </c>
    </row>
    <row r="42" spans="1:3" x14ac:dyDescent="0.25">
      <c r="A42" s="45" t="s">
        <v>57</v>
      </c>
      <c r="C42" s="40"/>
    </row>
    <row r="43" spans="1:3" x14ac:dyDescent="0.25">
      <c r="A43" s="45" t="s">
        <v>59</v>
      </c>
      <c r="C43" s="40"/>
    </row>
    <row r="44" spans="1:3" x14ac:dyDescent="0.25">
      <c r="A44" s="45" t="s">
        <v>58</v>
      </c>
      <c r="C44" s="40"/>
    </row>
    <row r="46" spans="1:3" x14ac:dyDescent="0.25">
      <c r="A46" s="45" t="s">
        <v>63</v>
      </c>
    </row>
    <row r="47" spans="1:3" x14ac:dyDescent="0.25">
      <c r="A47" s="45"/>
      <c r="B47" s="46" t="s">
        <v>64</v>
      </c>
      <c r="C47" s="40"/>
    </row>
    <row r="48" spans="1:3" x14ac:dyDescent="0.25">
      <c r="A48" s="45"/>
      <c r="B48" s="46" t="s">
        <v>61</v>
      </c>
      <c r="C48" s="40"/>
    </row>
    <row r="49" spans="1:3" x14ac:dyDescent="0.25">
      <c r="A49" s="45"/>
      <c r="B49" s="46" t="s">
        <v>62</v>
      </c>
      <c r="C49" s="40"/>
    </row>
    <row r="51" spans="1:3" x14ac:dyDescent="0.25">
      <c r="A51" s="45" t="s">
        <v>60</v>
      </c>
      <c r="C51" s="42"/>
    </row>
  </sheetData>
  <sheetProtection sheet="1" objects="1" scenarios="1" selectLockedCells="1"/>
  <dataValidations xWindow="491" yWindow="954" count="22">
    <dataValidation type="decimal" allowBlank="1" showInputMessage="1" showErrorMessage="1" errorTitle="Kein gültiger Wert" error="Erlaubt sind nur Werte zwischen 25 und 30 h/CP." promptTitle="Stunden pro CP" prompt="Für einen Credit Point nach ECTS werden mindestens 25 bis maximal 30 Stunden Workload angenommen." sqref="B23">
      <formula1>25</formula1>
      <formula2>30</formula2>
    </dataValidation>
    <dataValidation type="date" allowBlank="1" showInputMessage="1" showErrorMessage="1" errorTitle="Kein gültiger Datumswert" promptTitle="Datum des Entwicklungsstandes" prompt="Bitte ein Datum im Format TT.MM.JJJJ eingeben." sqref="B8">
      <formula1>25569</formula1>
      <formula2>73050</formula2>
    </dataValidation>
    <dataValidation type="decimal" allowBlank="1" showInputMessage="1" showErrorMessage="1" errorTitle="Kein gültiger Wert." error="Erlaubt sind Werte zwischen 0,25 und 10." promptTitle="SWS für Betreuung" prompt="Bitte geben Sie einen Wert zwischen 0 und 10 für die Semesterwochenstunden ein, die für die Betreuung des Moduls angesetzt werden." sqref="B14">
      <formula1>0</formula1>
      <formula2>10</formula2>
    </dataValidation>
    <dataValidation type="whole" allowBlank="1" showInputMessage="1" showErrorMessage="1" errorTitle="Kein gültiger Wert" error="Es sind nur Werte zwischen 1 und 26 erlaubt." promptTitle="Betreuungswochen" prompt="Tragen Sie bitte die Anzahl der Wochen ein, in denen Betreuung gestellt wird. Die LVVO sieht für Professoren/-innen vor, dass diese während der Vorlesungszeit (15/16 Wochen) für eine SWS 0,75h zur Verfügung stehen. " sqref="B11">
      <formula1>1</formula1>
      <formula2>26</formula2>
    </dataValidation>
    <dataValidation type="decimal" allowBlank="1" showInputMessage="1" showErrorMessage="1" errorTitle="Kein Gültiger Wert" error="Erlaubt sind nur Werte über 0 und bis 30." promptTitle="CP (ECTS)" prompt="Wieviele Credit Points nach ECTS werden für das Modul vergeben?" sqref="B22">
      <formula1>0</formula1>
      <formula2>30</formula2>
    </dataValidation>
    <dataValidation type="whole" allowBlank="1" showInputMessage="1" showErrorMessage="1" errorTitle="Kein gültiger Wert." error="Erlaubt sind Werte zwischen 1 und 10." promptTitle="Fachsemester/Studiensemester" prompt="In welchem Semester des Studiums wirds das Modul eingesetzt? Bitte geben Sie eine Ganzzahl ohne &quot;.&quot; ein." sqref="B26">
      <formula1>1</formula1>
      <formula2>16</formula2>
    </dataValidation>
    <dataValidation allowBlank="1" showInputMessage="1" showErrorMessage="1" errorTitle="Kein gültiger Wert." error="Erlaubt sind Werte zwischen 1 und 500." promptTitle="Gruppengröße" prompt="Wie viele Studierende arbeiten maximal in einer Gruppe zusammen, wenn Gruppenarbeit vorgesehen ist?" sqref="B28"/>
    <dataValidation allowBlank="1" showInputMessage="1" showErrorMessage="1" promptTitle="Bedingungen" prompt="Geben Sie hier bitte an, welche Bedingungen Studierende für die erfolgreiche Teilnahme am Modul erfüllen müssen._x000a_Welche Lernergebnisse aus welchen  Modulen werden vorausgesetzt?" sqref="C30"/>
    <dataValidation allowBlank="1" showInputMessage="1" showErrorMessage="1" promptTitle="Bedingungen" prompt="Für welche Module legt dieses Modul die Voraussetzungen?_x000a_Welche Lernergebnisse aus diesem Modul werden in anderen Module vorausgesetzt?" sqref="C31"/>
    <dataValidation allowBlank="1" showInputMessage="1" showErrorMessage="1" promptTitle="Bitte beachten:" prompt="Formulieren Sie bitte nicht mehr als sieben Lernergebnisse.Weitere Hinweise zur Formulierung von Lernergebnissen finden Sie auf dem Tabellenblatt &quot;Hinweise&quot;." sqref="C34"/>
    <dataValidation allowBlank="1" showInputMessage="1" showErrorMessage="1" promptTitle="Prüfungsformen" prompt="Welche Prüfungsformen legt die Studienordnung des Studiengangs (der Studiengänge)  fest?" sqref="C42"/>
    <dataValidation allowBlank="1" showInputMessage="1" showErrorMessage="1" promptTitle="Constructive Alignment" prompt="Wie stellt die Prüfungsform/stellen die Prüfungsformen sicher, dass die intendierten Lernergebnisse (LE) geprüft werden können?_x000a_Beispiel:_x000a_LE: Vollführt sicher mit einem KFZ in dichtem Verkehr einen Fahrspurwechsel._x000a_Prüfungsform: Klausur vs. Fahrprüfung?" sqref="C44"/>
    <dataValidation allowBlank="1" showInputMessage="1" showErrorMessage="1" promptTitle="Voraussetzungen für Vergabe CP" prompt="Welche Voraussetzungen müssen für die Vergabe der CP erfüllt sein?_x000a_Bsp.: Bestandene Klausur&amp;Vortrag zu xyz" sqref="C43"/>
    <dataValidation allowBlank="1" showInputMessage="1" showErrorMessage="1" promptTitle="Fachinhalte" prompt="Welche Fachinhalte werden im Modul behandelt?_x000a_Wie sind sie gegliedert?" sqref="C47"/>
    <dataValidation allowBlank="1" showInputMessage="1" showErrorMessage="1" promptTitle="Pflichtlektüre" prompt="Welche Pflichtlektüre gibt es?" sqref="C48"/>
    <dataValidation allowBlank="1" showInputMessage="1" showErrorMessage="1" promptTitle="empfohlene Lektüre" prompt="Welche empfohlene Lektüre gibt es?" sqref="C49"/>
    <dataValidation allowBlank="1" showInputMessage="1" showErrorMessage="1" promptTitle="Modulnummer" prompt="Tragen Sie hier die Modulnummer ein, falls eine vergeben wurde." sqref="B4"/>
    <dataValidation allowBlank="1" showInputMessage="1" showErrorMessage="1" promptTitle="Modulname" prompt="Tragen Sie hier bitte den Modulnamen ein. Falls das Modul in unterschiedlichen Studiengängen verschiedene Namen trägt, vermerken Sie dies bitte unter Angabe des jeweiligen Studiengangs." sqref="C4"/>
    <dataValidation allowBlank="1" showInputMessage="1" showErrorMessage="1" errorTitle="Kein gültiger Wert." error="Erlaubt sind Werte zwischen 1 und 10." promptTitle="Zahl der Modulbelegenden" prompt="Wie Groß ist die Zahl der Studierenden, die das Modul maximal belegen werden?" sqref="B27"/>
    <dataValidation type="decimal" allowBlank="1" showInputMessage="1" showErrorMessage="1" promptTitle="Wochenstunden" prompt="Arbeitszeit für das Modul pro Woche in Zeitstunden." sqref="B18">
      <formula1>0</formula1>
      <formula2>10</formula2>
    </dataValidation>
    <dataValidation type="whole" allowBlank="1" showInputMessage="1" showErrorMessage="1" promptTitle="Betreuungsdauer" prompt="Über wie viele Wochen wird das Modul betreut?" sqref="B15 B19">
      <formula1>1</formula1>
      <formula2>26</formula2>
    </dataValidation>
    <dataValidation type="decimal" allowBlank="1" showInputMessage="1" showErrorMessage="1" errorTitle="Kein gültiger Wert." error="Erlaubt sind Werte zwischen 0,25 und 10." promptTitle="SWS für Betreuung" prompt="Bitte geben Sie einen Wert zwischen 0 und 10 für die Semesterwochenstunden ein, die für die Betreuung des Moduls angesetzt werden." sqref="B10">
      <formula1>0</formula1>
      <formula2>10</formula2>
    </dataValidation>
  </dataValidations>
  <pageMargins left="0.7" right="0.7" top="1.1709770114942528" bottom="0.78740157499999996" header="0.3" footer="0.3"/>
  <pageSetup paperSize="9" orientation="landscape" r:id="rId1"/>
  <headerFooter>
    <oddHeader>&amp;L&amp;20Modulplanungstool - Basisdaten des Moduls&amp;11
&amp;R&amp;8ELSE - E-Learning-Service-Einheit, Arne Möller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view="pageLayout" topLeftCell="A4" zoomScaleNormal="100" workbookViewId="0">
      <selection activeCell="A18" sqref="A18"/>
    </sheetView>
  </sheetViews>
  <sheetFormatPr baseColWidth="10" defaultRowHeight="15" x14ac:dyDescent="0.25"/>
  <cols>
    <col min="1" max="1" width="129.85546875" style="15" customWidth="1"/>
    <col min="2" max="16384" width="11.42578125" style="15"/>
  </cols>
  <sheetData>
    <row r="1" spans="1:1" x14ac:dyDescent="0.25">
      <c r="A1" s="15" t="s">
        <v>96</v>
      </c>
    </row>
    <row r="2" spans="1:1" ht="45" x14ac:dyDescent="0.25">
      <c r="A2" s="16" t="s">
        <v>82</v>
      </c>
    </row>
    <row r="3" spans="1:1" ht="30" x14ac:dyDescent="0.25">
      <c r="A3" s="16" t="s">
        <v>41</v>
      </c>
    </row>
    <row r="4" spans="1:1" ht="75" x14ac:dyDescent="0.25">
      <c r="A4" s="16" t="s">
        <v>46</v>
      </c>
    </row>
    <row r="5" spans="1:1" x14ac:dyDescent="0.25">
      <c r="A5" s="16"/>
    </row>
    <row r="6" spans="1:1" ht="30" x14ac:dyDescent="0.25">
      <c r="A6" s="16" t="s">
        <v>83</v>
      </c>
    </row>
    <row r="7" spans="1:1" x14ac:dyDescent="0.25">
      <c r="A7" s="16"/>
    </row>
    <row r="8" spans="1:1" ht="30" x14ac:dyDescent="0.25">
      <c r="A8" s="16" t="s">
        <v>100</v>
      </c>
    </row>
    <row r="9" spans="1:1" x14ac:dyDescent="0.25">
      <c r="A9" s="16"/>
    </row>
    <row r="10" spans="1:1" x14ac:dyDescent="0.25">
      <c r="A10" s="15" t="s">
        <v>101</v>
      </c>
    </row>
    <row r="11" spans="1:1" x14ac:dyDescent="0.25">
      <c r="A11" s="15" t="s">
        <v>115</v>
      </c>
    </row>
  </sheetData>
  <sheetProtection sheet="1" objects="1" scenarios="1" selectLockedCells="1" selectUnlockedCells="1"/>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1"/>
  <sheetViews>
    <sheetView view="pageLayout" topLeftCell="A4" zoomScale="115" zoomScaleNormal="100" zoomScalePageLayoutView="115" workbookViewId="0">
      <selection activeCell="C10" sqref="C10"/>
    </sheetView>
  </sheetViews>
  <sheetFormatPr baseColWidth="10" defaultColWidth="11.42578125" defaultRowHeight="15" x14ac:dyDescent="0.25"/>
  <cols>
    <col min="1" max="1" width="3.42578125" customWidth="1"/>
    <col min="2" max="2" width="6.140625" style="2" customWidth="1"/>
    <col min="3" max="4" width="37.5703125" customWidth="1"/>
    <col min="5" max="5" width="7.7109375" style="78" customWidth="1"/>
    <col min="6" max="7" width="7.5703125" style="65" customWidth="1"/>
    <col min="8" max="8" width="5.42578125" style="82" customWidth="1"/>
    <col min="9" max="13" width="4.85546875" style="92" customWidth="1"/>
  </cols>
  <sheetData>
    <row r="1" spans="1:13" ht="16.5" customHeight="1" thickBot="1" x14ac:dyDescent="0.3">
      <c r="A1" s="93" t="s">
        <v>113</v>
      </c>
      <c r="B1" s="94"/>
      <c r="C1" s="94"/>
      <c r="D1" s="94"/>
      <c r="E1" s="94"/>
      <c r="F1" s="94"/>
      <c r="G1" s="94"/>
      <c r="H1" s="94"/>
      <c r="I1" s="95"/>
      <c r="J1" s="81"/>
      <c r="K1" s="81"/>
      <c r="L1" s="82"/>
      <c r="M1" s="82"/>
    </row>
    <row r="3" spans="1:13" x14ac:dyDescent="0.25">
      <c r="A3" s="47"/>
      <c r="B3" s="48" t="s">
        <v>10</v>
      </c>
      <c r="C3" s="69" t="str">
        <f>IF(Moduldaten!C4&lt;&gt;"",Moduldaten!C4,"Bitte im Blatt 'Moduldaten' den Namen eintragen")</f>
        <v>Bitte im Blatt 'Moduldaten' den Namen eintragen</v>
      </c>
      <c r="D3" s="47"/>
      <c r="E3" s="70"/>
      <c r="F3" s="58"/>
      <c r="G3" s="58"/>
      <c r="H3" s="83"/>
      <c r="I3" s="84"/>
      <c r="J3" s="84"/>
      <c r="K3" s="84"/>
      <c r="L3" s="84"/>
      <c r="M3" s="84"/>
    </row>
    <row r="4" spans="1:13" ht="62.25" customHeight="1" x14ac:dyDescent="0.25">
      <c r="A4" s="47"/>
      <c r="B4" s="48"/>
      <c r="C4" s="47"/>
      <c r="D4" s="47"/>
      <c r="E4" s="70"/>
      <c r="F4" s="58"/>
      <c r="G4" s="58"/>
      <c r="H4" s="85" t="s">
        <v>114</v>
      </c>
      <c r="I4" s="85" t="s">
        <v>72</v>
      </c>
      <c r="J4" s="85" t="s">
        <v>72</v>
      </c>
      <c r="K4" s="85" t="s">
        <v>72</v>
      </c>
      <c r="L4" s="85" t="s">
        <v>73</v>
      </c>
      <c r="M4" s="85" t="s">
        <v>74</v>
      </c>
    </row>
    <row r="5" spans="1:13" x14ac:dyDescent="0.25">
      <c r="A5" s="47"/>
      <c r="B5" s="48"/>
      <c r="C5" s="47"/>
      <c r="D5" s="47"/>
      <c r="E5" s="70"/>
      <c r="F5" s="58"/>
      <c r="G5" s="58"/>
      <c r="H5" s="86">
        <f>H119</f>
        <v>39</v>
      </c>
      <c r="I5" s="86">
        <f>I119</f>
        <v>3</v>
      </c>
      <c r="J5" s="86">
        <f>J119</f>
        <v>4</v>
      </c>
      <c r="K5" s="86">
        <f>K119</f>
        <v>5</v>
      </c>
      <c r="L5" s="86">
        <f t="shared" ref="L5:M5" si="0">L119</f>
        <v>10</v>
      </c>
      <c r="M5" s="86">
        <f t="shared" si="0"/>
        <v>14</v>
      </c>
    </row>
    <row r="6" spans="1:13" x14ac:dyDescent="0.25">
      <c r="A6" s="47"/>
      <c r="B6" s="48"/>
      <c r="C6" s="47"/>
      <c r="D6" s="47"/>
      <c r="E6" s="70"/>
      <c r="F6" s="58"/>
      <c r="G6" s="58"/>
      <c r="H6" s="86" t="str">
        <f t="shared" ref="H6:K7" si="1">H120</f>
        <v>zu wenig Workload</v>
      </c>
      <c r="I6" s="86" t="str">
        <f t="shared" si="1"/>
        <v/>
      </c>
      <c r="J6" s="86" t="str">
        <f t="shared" si="1"/>
        <v/>
      </c>
      <c r="K6" s="86" t="str">
        <f t="shared" si="1"/>
        <v/>
      </c>
      <c r="L6" s="86"/>
      <c r="M6" s="86"/>
    </row>
    <row r="7" spans="1:13" x14ac:dyDescent="0.25">
      <c r="A7" s="47"/>
      <c r="B7" s="49"/>
      <c r="C7" s="47"/>
      <c r="D7" s="47"/>
      <c r="E7" s="70"/>
      <c r="F7" s="58"/>
      <c r="G7" s="58"/>
      <c r="H7" s="86">
        <f t="shared" si="1"/>
        <v>111</v>
      </c>
      <c r="I7" s="86" t="str">
        <f t="shared" si="1"/>
        <v/>
      </c>
      <c r="J7" s="86" t="str">
        <f t="shared" si="1"/>
        <v/>
      </c>
      <c r="K7" s="86" t="str">
        <f t="shared" si="1"/>
        <v/>
      </c>
      <c r="L7" s="86"/>
      <c r="M7" s="86"/>
    </row>
    <row r="8" spans="1:13" x14ac:dyDescent="0.25">
      <c r="A8" s="50"/>
      <c r="B8" s="51" t="s">
        <v>5</v>
      </c>
      <c r="C8" s="96" t="s">
        <v>0</v>
      </c>
      <c r="D8" s="96"/>
      <c r="E8" s="71" t="s">
        <v>92</v>
      </c>
      <c r="F8" s="67" t="s">
        <v>71</v>
      </c>
      <c r="G8" s="67" t="s">
        <v>70</v>
      </c>
      <c r="H8" s="100" t="s">
        <v>1</v>
      </c>
      <c r="I8" s="101"/>
      <c r="J8" s="101"/>
      <c r="K8" s="101"/>
      <c r="L8" s="101"/>
      <c r="M8" s="102"/>
    </row>
    <row r="9" spans="1:13" ht="70.5" customHeight="1" x14ac:dyDescent="0.25">
      <c r="A9" s="50"/>
      <c r="B9" s="52"/>
      <c r="C9" s="18" t="s">
        <v>2</v>
      </c>
      <c r="D9" s="18" t="s">
        <v>23</v>
      </c>
      <c r="E9" s="79" t="s">
        <v>94</v>
      </c>
      <c r="F9" s="60"/>
      <c r="G9" s="60"/>
      <c r="H9" s="87" t="s">
        <v>3</v>
      </c>
      <c r="I9" s="87" t="s">
        <v>110</v>
      </c>
      <c r="J9" s="87" t="s">
        <v>111</v>
      </c>
      <c r="K9" s="87" t="s">
        <v>112</v>
      </c>
      <c r="L9" s="88" t="s">
        <v>75</v>
      </c>
      <c r="M9" s="88" t="s">
        <v>76</v>
      </c>
    </row>
    <row r="10" spans="1:13" ht="30" x14ac:dyDescent="0.25">
      <c r="A10" s="99" t="s">
        <v>15</v>
      </c>
      <c r="B10" s="53">
        <v>1</v>
      </c>
      <c r="C10" s="55" t="s">
        <v>26</v>
      </c>
      <c r="D10" s="55"/>
      <c r="E10" s="72">
        <v>2</v>
      </c>
      <c r="F10" s="61" t="s">
        <v>28</v>
      </c>
      <c r="G10" s="61" t="s">
        <v>49</v>
      </c>
      <c r="H10" s="89">
        <v>12</v>
      </c>
      <c r="I10" s="89">
        <v>3</v>
      </c>
      <c r="J10" s="89">
        <v>4</v>
      </c>
      <c r="K10" s="89">
        <v>5</v>
      </c>
      <c r="L10" s="89">
        <v>4</v>
      </c>
      <c r="M10" s="89">
        <v>11</v>
      </c>
    </row>
    <row r="11" spans="1:13" x14ac:dyDescent="0.25">
      <c r="A11" s="99"/>
      <c r="B11" s="53"/>
      <c r="C11" s="55"/>
      <c r="D11" s="55"/>
      <c r="E11" s="72">
        <v>4</v>
      </c>
      <c r="F11" s="61" t="s">
        <v>20</v>
      </c>
      <c r="G11" s="61" t="s">
        <v>50</v>
      </c>
      <c r="H11" s="89">
        <v>6</v>
      </c>
      <c r="I11" s="89"/>
      <c r="J11" s="89"/>
      <c r="K11" s="89"/>
      <c r="L11" s="89"/>
      <c r="M11" s="89"/>
    </row>
    <row r="12" spans="1:13" x14ac:dyDescent="0.25">
      <c r="A12" s="99"/>
      <c r="B12" s="53"/>
      <c r="C12" s="55" t="s">
        <v>27</v>
      </c>
      <c r="D12" s="55"/>
      <c r="E12" s="72">
        <v>7</v>
      </c>
      <c r="F12" s="61" t="s">
        <v>17</v>
      </c>
      <c r="G12" s="61" t="s">
        <v>51</v>
      </c>
      <c r="H12" s="89">
        <v>4</v>
      </c>
      <c r="I12" s="89"/>
      <c r="J12" s="89"/>
      <c r="K12" s="89"/>
      <c r="L12" s="89"/>
      <c r="M12" s="89"/>
    </row>
    <row r="13" spans="1:13" x14ac:dyDescent="0.25">
      <c r="A13" s="99"/>
      <c r="B13" s="53"/>
      <c r="C13" s="3"/>
      <c r="D13" s="4" t="s">
        <v>6</v>
      </c>
      <c r="E13" s="73"/>
      <c r="F13" s="59"/>
      <c r="G13" s="59"/>
      <c r="H13" s="86">
        <f>SUM(H10:H12)</f>
        <v>22</v>
      </c>
      <c r="I13" s="86">
        <f>SUM(I10:I12)</f>
        <v>3</v>
      </c>
      <c r="J13" s="86">
        <f>SUM(J10:J12)</f>
        <v>4</v>
      </c>
      <c r="K13" s="86">
        <f>SUM(K10:K12)</f>
        <v>5</v>
      </c>
      <c r="L13" s="86">
        <f t="shared" ref="L13:M13" si="2">SUM(L10:L12)</f>
        <v>4</v>
      </c>
      <c r="M13" s="86">
        <f t="shared" si="2"/>
        <v>11</v>
      </c>
    </row>
    <row r="14" spans="1:13" ht="30" x14ac:dyDescent="0.25">
      <c r="A14" s="99"/>
      <c r="B14" s="53">
        <v>2</v>
      </c>
      <c r="C14" s="55" t="s">
        <v>26</v>
      </c>
      <c r="D14" s="55"/>
      <c r="E14" s="72"/>
      <c r="F14" s="61"/>
      <c r="G14" s="61" t="s">
        <v>69</v>
      </c>
      <c r="H14" s="89">
        <v>10</v>
      </c>
      <c r="I14" s="89"/>
      <c r="J14" s="89"/>
      <c r="K14" s="89"/>
      <c r="L14" s="89">
        <v>6</v>
      </c>
      <c r="M14" s="89">
        <v>3</v>
      </c>
    </row>
    <row r="15" spans="1:13" x14ac:dyDescent="0.25">
      <c r="A15" s="99"/>
      <c r="B15" s="53"/>
      <c r="C15" s="55"/>
      <c r="D15" s="55"/>
      <c r="E15" s="72"/>
      <c r="F15" s="61"/>
      <c r="G15" s="61" t="s">
        <v>69</v>
      </c>
      <c r="H15" s="89">
        <v>7</v>
      </c>
      <c r="I15" s="89"/>
      <c r="J15" s="89"/>
      <c r="K15" s="89"/>
      <c r="L15" s="89"/>
      <c r="M15" s="89"/>
    </row>
    <row r="16" spans="1:13" x14ac:dyDescent="0.25">
      <c r="A16" s="99"/>
      <c r="B16" s="53"/>
      <c r="C16" s="55"/>
      <c r="D16" s="55"/>
      <c r="E16" s="72"/>
      <c r="F16" s="61"/>
      <c r="G16" s="61" t="s">
        <v>69</v>
      </c>
      <c r="H16" s="89"/>
      <c r="I16" s="89"/>
      <c r="J16" s="89"/>
      <c r="K16" s="89"/>
      <c r="L16" s="89"/>
      <c r="M16" s="89"/>
    </row>
    <row r="17" spans="1:13" x14ac:dyDescent="0.25">
      <c r="A17" s="99"/>
      <c r="B17" s="53"/>
      <c r="C17" s="55"/>
      <c r="D17" s="55"/>
      <c r="E17" s="72"/>
      <c r="F17" s="61"/>
      <c r="G17" s="61" t="s">
        <v>69</v>
      </c>
      <c r="H17" s="89"/>
      <c r="I17" s="89"/>
      <c r="J17" s="89"/>
      <c r="K17" s="89"/>
      <c r="L17" s="89"/>
      <c r="M17" s="89"/>
    </row>
    <row r="18" spans="1:13" x14ac:dyDescent="0.25">
      <c r="A18" s="99"/>
      <c r="B18" s="53"/>
      <c r="C18" s="3"/>
      <c r="D18" s="4" t="s">
        <v>6</v>
      </c>
      <c r="E18" s="73"/>
      <c r="F18" s="59"/>
      <c r="G18" s="59"/>
      <c r="H18" s="86">
        <f>SUM(H14:H17)</f>
        <v>17</v>
      </c>
      <c r="I18" s="86">
        <f>SUM(I14:I17)</f>
        <v>0</v>
      </c>
      <c r="J18" s="86">
        <f>SUM(J14:J17)</f>
        <v>0</v>
      </c>
      <c r="K18" s="86">
        <f>SUM(K14:K17)</f>
        <v>0</v>
      </c>
      <c r="L18" s="86">
        <f t="shared" ref="L18:M18" si="3">SUM(L14:L17)</f>
        <v>6</v>
      </c>
      <c r="M18" s="86">
        <f t="shared" si="3"/>
        <v>3</v>
      </c>
    </row>
    <row r="19" spans="1:13" x14ac:dyDescent="0.25">
      <c r="A19" s="97" t="s">
        <v>12</v>
      </c>
      <c r="B19" s="54">
        <v>3</v>
      </c>
      <c r="C19" s="56"/>
      <c r="D19" s="56"/>
      <c r="E19" s="74"/>
      <c r="F19" s="62"/>
      <c r="G19" s="62" t="s">
        <v>69</v>
      </c>
      <c r="H19" s="90"/>
      <c r="I19" s="90"/>
      <c r="J19" s="90"/>
      <c r="K19" s="90"/>
      <c r="L19" s="90"/>
      <c r="M19" s="90"/>
    </row>
    <row r="20" spans="1:13" x14ac:dyDescent="0.25">
      <c r="A20" s="98"/>
      <c r="B20" s="54"/>
      <c r="C20" s="56"/>
      <c r="D20" s="56"/>
      <c r="E20" s="74"/>
      <c r="F20" s="62"/>
      <c r="G20" s="62" t="s">
        <v>69</v>
      </c>
      <c r="H20" s="90"/>
      <c r="I20" s="90"/>
      <c r="J20" s="90"/>
      <c r="K20" s="90"/>
      <c r="L20" s="90"/>
      <c r="M20" s="90"/>
    </row>
    <row r="21" spans="1:13" x14ac:dyDescent="0.25">
      <c r="A21" s="98"/>
      <c r="B21" s="54"/>
      <c r="C21" s="56"/>
      <c r="D21" s="56"/>
      <c r="E21" s="74"/>
      <c r="F21" s="62"/>
      <c r="G21" s="62" t="s">
        <v>69</v>
      </c>
      <c r="H21" s="90"/>
      <c r="I21" s="90"/>
      <c r="J21" s="90"/>
      <c r="K21" s="90"/>
      <c r="L21" s="90"/>
      <c r="M21" s="90"/>
    </row>
    <row r="22" spans="1:13" x14ac:dyDescent="0.25">
      <c r="A22" s="98"/>
      <c r="B22" s="54"/>
      <c r="C22" s="56"/>
      <c r="D22" s="56"/>
      <c r="E22" s="74"/>
      <c r="F22" s="62"/>
      <c r="G22" s="62" t="s">
        <v>69</v>
      </c>
      <c r="H22" s="90"/>
      <c r="I22" s="90"/>
      <c r="J22" s="90"/>
      <c r="K22" s="90"/>
      <c r="L22" s="90"/>
      <c r="M22" s="90"/>
    </row>
    <row r="23" spans="1:13" x14ac:dyDescent="0.25">
      <c r="A23" s="98"/>
      <c r="B23" s="54"/>
      <c r="C23" s="3"/>
      <c r="D23" s="4" t="s">
        <v>6</v>
      </c>
      <c r="E23" s="73"/>
      <c r="F23" s="59"/>
      <c r="G23" s="59"/>
      <c r="H23" s="86">
        <f>SUM(H19:H22)</f>
        <v>0</v>
      </c>
      <c r="I23" s="86">
        <f>SUM(I19:I22)</f>
        <v>0</v>
      </c>
      <c r="J23" s="86">
        <f>SUM(J19:J22)</f>
        <v>0</v>
      </c>
      <c r="K23" s="86">
        <f>SUM(K19:K22)</f>
        <v>0</v>
      </c>
      <c r="L23" s="86">
        <f t="shared" ref="L23:M23" si="4">SUM(L19:L22)</f>
        <v>0</v>
      </c>
      <c r="M23" s="86">
        <f t="shared" si="4"/>
        <v>0</v>
      </c>
    </row>
    <row r="24" spans="1:13" x14ac:dyDescent="0.25">
      <c r="A24" s="98"/>
      <c r="B24" s="54">
        <v>4</v>
      </c>
      <c r="C24" s="56"/>
      <c r="D24" s="56"/>
      <c r="E24" s="74"/>
      <c r="F24" s="62"/>
      <c r="G24" s="62" t="s">
        <v>69</v>
      </c>
      <c r="H24" s="90"/>
      <c r="I24" s="90"/>
      <c r="J24" s="90"/>
      <c r="K24" s="90"/>
      <c r="L24" s="90"/>
      <c r="M24" s="90"/>
    </row>
    <row r="25" spans="1:13" x14ac:dyDescent="0.25">
      <c r="A25" s="98"/>
      <c r="B25" s="54"/>
      <c r="C25" s="56"/>
      <c r="D25" s="56"/>
      <c r="E25" s="74"/>
      <c r="F25" s="62"/>
      <c r="G25" s="62" t="s">
        <v>69</v>
      </c>
      <c r="H25" s="90"/>
      <c r="I25" s="90"/>
      <c r="J25" s="90"/>
      <c r="K25" s="90"/>
      <c r="L25" s="90"/>
      <c r="M25" s="90"/>
    </row>
    <row r="26" spans="1:13" x14ac:dyDescent="0.25">
      <c r="A26" s="98"/>
      <c r="B26" s="54"/>
      <c r="C26" s="56"/>
      <c r="D26" s="56"/>
      <c r="E26" s="74"/>
      <c r="F26" s="62"/>
      <c r="G26" s="62" t="s">
        <v>69</v>
      </c>
      <c r="H26" s="90"/>
      <c r="I26" s="90"/>
      <c r="J26" s="90"/>
      <c r="K26" s="90"/>
      <c r="L26" s="90"/>
      <c r="M26" s="90"/>
    </row>
    <row r="27" spans="1:13" x14ac:dyDescent="0.25">
      <c r="A27" s="98"/>
      <c r="B27" s="54"/>
      <c r="C27" s="3"/>
      <c r="D27" s="4" t="s">
        <v>6</v>
      </c>
      <c r="E27" s="73"/>
      <c r="F27" s="59"/>
      <c r="G27" s="59"/>
      <c r="H27" s="86">
        <f>SUM(H24:H26)</f>
        <v>0</v>
      </c>
      <c r="I27" s="86">
        <f>SUM(I24:I26)</f>
        <v>0</v>
      </c>
      <c r="J27" s="86">
        <f>SUM(J24:J26)</f>
        <v>0</v>
      </c>
      <c r="K27" s="86">
        <f>SUM(K24:K26)</f>
        <v>0</v>
      </c>
      <c r="L27" s="86">
        <f t="shared" ref="L27:M27" si="5">SUM(L24:L26)</f>
        <v>0</v>
      </c>
      <c r="M27" s="86">
        <f t="shared" si="5"/>
        <v>0</v>
      </c>
    </row>
    <row r="28" spans="1:13" x14ac:dyDescent="0.25">
      <c r="A28" s="98"/>
      <c r="B28" s="54">
        <v>5</v>
      </c>
      <c r="C28" s="56"/>
      <c r="D28" s="56"/>
      <c r="E28" s="74"/>
      <c r="F28" s="62"/>
      <c r="G28" s="62" t="s">
        <v>69</v>
      </c>
      <c r="H28" s="90"/>
      <c r="I28" s="90"/>
      <c r="J28" s="90"/>
      <c r="K28" s="90"/>
      <c r="L28" s="90"/>
      <c r="M28" s="90"/>
    </row>
    <row r="29" spans="1:13" x14ac:dyDescent="0.25">
      <c r="A29" s="98"/>
      <c r="B29" s="54"/>
      <c r="C29" s="56"/>
      <c r="D29" s="56"/>
      <c r="E29" s="74"/>
      <c r="F29" s="62"/>
      <c r="G29" s="62" t="s">
        <v>69</v>
      </c>
      <c r="H29" s="90"/>
      <c r="I29" s="90"/>
      <c r="J29" s="90"/>
      <c r="K29" s="90"/>
      <c r="L29" s="90"/>
      <c r="M29" s="90"/>
    </row>
    <row r="30" spans="1:13" x14ac:dyDescent="0.25">
      <c r="A30" s="98"/>
      <c r="B30" s="54"/>
      <c r="C30" s="56"/>
      <c r="D30" s="56"/>
      <c r="E30" s="74"/>
      <c r="F30" s="62"/>
      <c r="G30" s="62" t="s">
        <v>69</v>
      </c>
      <c r="H30" s="90"/>
      <c r="I30" s="90"/>
      <c r="J30" s="90"/>
      <c r="K30" s="90"/>
      <c r="L30" s="90"/>
      <c r="M30" s="90"/>
    </row>
    <row r="31" spans="1:13" x14ac:dyDescent="0.25">
      <c r="A31" s="98"/>
      <c r="B31" s="54"/>
      <c r="C31" s="3"/>
      <c r="D31" s="4" t="s">
        <v>6</v>
      </c>
      <c r="E31" s="73"/>
      <c r="F31" s="59"/>
      <c r="G31" s="59"/>
      <c r="H31" s="86">
        <f>SUM(H28:H30)</f>
        <v>0</v>
      </c>
      <c r="I31" s="86">
        <f>SUM(I28:I30)</f>
        <v>0</v>
      </c>
      <c r="J31" s="86">
        <f>SUM(J28:J30)</f>
        <v>0</v>
      </c>
      <c r="K31" s="86">
        <f>SUM(K28:K30)</f>
        <v>0</v>
      </c>
      <c r="L31" s="86">
        <f t="shared" ref="L31:M31" si="6">SUM(L28:L30)</f>
        <v>0</v>
      </c>
      <c r="M31" s="86">
        <f t="shared" si="6"/>
        <v>0</v>
      </c>
    </row>
    <row r="32" spans="1:13" x14ac:dyDescent="0.25">
      <c r="A32" s="98"/>
      <c r="B32" s="54">
        <v>6</v>
      </c>
      <c r="C32" s="56"/>
      <c r="D32" s="56"/>
      <c r="E32" s="74"/>
      <c r="F32" s="62"/>
      <c r="G32" s="62" t="s">
        <v>69</v>
      </c>
      <c r="H32" s="90"/>
      <c r="I32" s="90"/>
      <c r="J32" s="90"/>
      <c r="K32" s="90"/>
      <c r="L32" s="90"/>
      <c r="M32" s="90"/>
    </row>
    <row r="33" spans="1:13" x14ac:dyDescent="0.25">
      <c r="A33" s="98"/>
      <c r="B33" s="54"/>
      <c r="C33" s="56"/>
      <c r="D33" s="56"/>
      <c r="E33" s="74"/>
      <c r="F33" s="62"/>
      <c r="G33" s="62" t="s">
        <v>69</v>
      </c>
      <c r="H33" s="90"/>
      <c r="I33" s="90"/>
      <c r="J33" s="90"/>
      <c r="K33" s="90"/>
      <c r="L33" s="90"/>
      <c r="M33" s="90"/>
    </row>
    <row r="34" spans="1:13" x14ac:dyDescent="0.25">
      <c r="A34" s="98"/>
      <c r="B34" s="54"/>
      <c r="C34" s="56"/>
      <c r="D34" s="56"/>
      <c r="E34" s="74"/>
      <c r="F34" s="62"/>
      <c r="G34" s="62" t="s">
        <v>69</v>
      </c>
      <c r="H34" s="90"/>
      <c r="I34" s="90"/>
      <c r="J34" s="90"/>
      <c r="K34" s="90"/>
      <c r="L34" s="90"/>
      <c r="M34" s="90"/>
    </row>
    <row r="35" spans="1:13" x14ac:dyDescent="0.25">
      <c r="A35" s="98"/>
      <c r="B35" s="54"/>
      <c r="C35" s="3"/>
      <c r="D35" s="4" t="s">
        <v>6</v>
      </c>
      <c r="E35" s="73"/>
      <c r="F35" s="59"/>
      <c r="G35" s="59"/>
      <c r="H35" s="86">
        <f>SUM(H32:H34)</f>
        <v>0</v>
      </c>
      <c r="I35" s="86">
        <f>SUM(I32:I34)</f>
        <v>0</v>
      </c>
      <c r="J35" s="86">
        <f>SUM(J32:J34)</f>
        <v>0</v>
      </c>
      <c r="K35" s="86">
        <f>SUM(K32:K34)</f>
        <v>0</v>
      </c>
      <c r="L35" s="86">
        <f t="shared" ref="L35:M35" si="7">SUM(L32:L34)</f>
        <v>0</v>
      </c>
      <c r="M35" s="86">
        <f t="shared" si="7"/>
        <v>0</v>
      </c>
    </row>
    <row r="36" spans="1:13" x14ac:dyDescent="0.25">
      <c r="A36" s="98"/>
      <c r="B36" s="54">
        <v>7</v>
      </c>
      <c r="C36" s="56"/>
      <c r="D36" s="56"/>
      <c r="E36" s="74"/>
      <c r="F36" s="62"/>
      <c r="G36" s="62" t="s">
        <v>69</v>
      </c>
      <c r="H36" s="90"/>
      <c r="I36" s="90"/>
      <c r="J36" s="90"/>
      <c r="K36" s="90"/>
      <c r="L36" s="90"/>
      <c r="M36" s="90"/>
    </row>
    <row r="37" spans="1:13" x14ac:dyDescent="0.25">
      <c r="A37" s="98"/>
      <c r="B37" s="54"/>
      <c r="C37" s="56"/>
      <c r="D37" s="56"/>
      <c r="E37" s="74"/>
      <c r="F37" s="62"/>
      <c r="G37" s="62" t="s">
        <v>69</v>
      </c>
      <c r="H37" s="90"/>
      <c r="I37" s="90"/>
      <c r="J37" s="90"/>
      <c r="K37" s="90"/>
      <c r="L37" s="90"/>
      <c r="M37" s="90"/>
    </row>
    <row r="38" spans="1:13" x14ac:dyDescent="0.25">
      <c r="A38" s="98"/>
      <c r="B38" s="54"/>
      <c r="C38" s="56"/>
      <c r="D38" s="56"/>
      <c r="E38" s="74"/>
      <c r="F38" s="62"/>
      <c r="G38" s="62" t="s">
        <v>69</v>
      </c>
      <c r="H38" s="90"/>
      <c r="I38" s="90"/>
      <c r="J38" s="90"/>
      <c r="K38" s="90"/>
      <c r="L38" s="90"/>
      <c r="M38" s="90"/>
    </row>
    <row r="39" spans="1:13" x14ac:dyDescent="0.25">
      <c r="A39" s="98"/>
      <c r="B39" s="54"/>
      <c r="C39" s="3"/>
      <c r="D39" s="4" t="s">
        <v>6</v>
      </c>
      <c r="E39" s="73"/>
      <c r="F39" s="59"/>
      <c r="G39" s="59"/>
      <c r="H39" s="86">
        <f>SUM(H36:H38)</f>
        <v>0</v>
      </c>
      <c r="I39" s="86">
        <f>SUM(I36:I38)</f>
        <v>0</v>
      </c>
      <c r="J39" s="86">
        <f>SUM(J36:J38)</f>
        <v>0</v>
      </c>
      <c r="K39" s="86">
        <f>SUM(K36:K38)</f>
        <v>0</v>
      </c>
      <c r="L39" s="86">
        <f t="shared" ref="L39:M39" si="8">SUM(L36:L38)</f>
        <v>0</v>
      </c>
      <c r="M39" s="86">
        <f t="shared" si="8"/>
        <v>0</v>
      </c>
    </row>
    <row r="40" spans="1:13" x14ac:dyDescent="0.25">
      <c r="A40" s="98"/>
      <c r="B40" s="54">
        <v>8</v>
      </c>
      <c r="C40" s="56"/>
      <c r="D40" s="56"/>
      <c r="E40" s="74"/>
      <c r="F40" s="62"/>
      <c r="G40" s="62" t="s">
        <v>69</v>
      </c>
      <c r="H40" s="90"/>
      <c r="I40" s="90"/>
      <c r="J40" s="90"/>
      <c r="K40" s="90"/>
      <c r="L40" s="90"/>
      <c r="M40" s="90"/>
    </row>
    <row r="41" spans="1:13" x14ac:dyDescent="0.25">
      <c r="A41" s="98"/>
      <c r="B41" s="54"/>
      <c r="C41" s="56"/>
      <c r="D41" s="56"/>
      <c r="E41" s="74"/>
      <c r="F41" s="62"/>
      <c r="G41" s="62" t="s">
        <v>69</v>
      </c>
      <c r="H41" s="90"/>
      <c r="I41" s="90"/>
      <c r="J41" s="90"/>
      <c r="K41" s="90"/>
      <c r="L41" s="90"/>
      <c r="M41" s="90"/>
    </row>
    <row r="42" spans="1:13" x14ac:dyDescent="0.25">
      <c r="A42" s="98"/>
      <c r="B42" s="54"/>
      <c r="C42" s="56"/>
      <c r="D42" s="56"/>
      <c r="E42" s="74"/>
      <c r="F42" s="62"/>
      <c r="G42" s="62" t="s">
        <v>69</v>
      </c>
      <c r="H42" s="90"/>
      <c r="I42" s="90"/>
      <c r="J42" s="90"/>
      <c r="K42" s="90"/>
      <c r="L42" s="90"/>
      <c r="M42" s="90"/>
    </row>
    <row r="43" spans="1:13" x14ac:dyDescent="0.25">
      <c r="A43" s="98"/>
      <c r="B43" s="54"/>
      <c r="C43" s="3"/>
      <c r="D43" s="4" t="s">
        <v>6</v>
      </c>
      <c r="E43" s="73"/>
      <c r="F43" s="59"/>
      <c r="G43" s="59"/>
      <c r="H43" s="86">
        <f>SUM(H40:H42)</f>
        <v>0</v>
      </c>
      <c r="I43" s="86">
        <f>SUM(I40:I42)</f>
        <v>0</v>
      </c>
      <c r="J43" s="86">
        <f>SUM(J40:J42)</f>
        <v>0</v>
      </c>
      <c r="K43" s="86">
        <f>SUM(K40:K42)</f>
        <v>0</v>
      </c>
      <c r="L43" s="86">
        <f t="shared" ref="L43:M43" si="9">SUM(L40:L42)</f>
        <v>0</v>
      </c>
      <c r="M43" s="86">
        <f t="shared" si="9"/>
        <v>0</v>
      </c>
    </row>
    <row r="44" spans="1:13" x14ac:dyDescent="0.25">
      <c r="A44" s="98"/>
      <c r="B44" s="54">
        <v>9</v>
      </c>
      <c r="C44" s="56"/>
      <c r="D44" s="56"/>
      <c r="E44" s="74"/>
      <c r="F44" s="62"/>
      <c r="G44" s="62" t="s">
        <v>69</v>
      </c>
      <c r="H44" s="90"/>
      <c r="I44" s="90"/>
      <c r="J44" s="90"/>
      <c r="K44" s="90"/>
      <c r="L44" s="90"/>
      <c r="M44" s="90"/>
    </row>
    <row r="45" spans="1:13" x14ac:dyDescent="0.25">
      <c r="A45" s="98"/>
      <c r="B45" s="54"/>
      <c r="C45" s="56"/>
      <c r="D45" s="56"/>
      <c r="E45" s="74"/>
      <c r="F45" s="62"/>
      <c r="G45" s="62" t="s">
        <v>69</v>
      </c>
      <c r="H45" s="90"/>
      <c r="I45" s="90"/>
      <c r="J45" s="90"/>
      <c r="K45" s="90"/>
      <c r="L45" s="90"/>
      <c r="M45" s="90"/>
    </row>
    <row r="46" spans="1:13" x14ac:dyDescent="0.25">
      <c r="A46" s="98"/>
      <c r="B46" s="54"/>
      <c r="C46" s="56"/>
      <c r="D46" s="56"/>
      <c r="E46" s="74"/>
      <c r="F46" s="62"/>
      <c r="G46" s="62" t="s">
        <v>69</v>
      </c>
      <c r="H46" s="90"/>
      <c r="I46" s="90"/>
      <c r="J46" s="90"/>
      <c r="K46" s="90"/>
      <c r="L46" s="90"/>
      <c r="M46" s="90"/>
    </row>
    <row r="47" spans="1:13" x14ac:dyDescent="0.25">
      <c r="A47" s="98"/>
      <c r="B47" s="54"/>
      <c r="C47" s="3"/>
      <c r="D47" s="4" t="s">
        <v>6</v>
      </c>
      <c r="E47" s="73"/>
      <c r="F47" s="59"/>
      <c r="G47" s="59"/>
      <c r="H47" s="86">
        <f>SUM(H44:H46)</f>
        <v>0</v>
      </c>
      <c r="I47" s="86">
        <f>SUM(I44:I46)</f>
        <v>0</v>
      </c>
      <c r="J47" s="86">
        <f>SUM(J44:J46)</f>
        <v>0</v>
      </c>
      <c r="K47" s="86">
        <f>SUM(K44:K46)</f>
        <v>0</v>
      </c>
      <c r="L47" s="86">
        <f t="shared" ref="L47:M47" si="10">SUM(L44:L46)</f>
        <v>0</v>
      </c>
      <c r="M47" s="86">
        <f t="shared" si="10"/>
        <v>0</v>
      </c>
    </row>
    <row r="48" spans="1:13" x14ac:dyDescent="0.25">
      <c r="A48" s="98"/>
      <c r="B48" s="54">
        <v>10</v>
      </c>
      <c r="C48" s="56"/>
      <c r="D48" s="56"/>
      <c r="E48" s="74"/>
      <c r="F48" s="62"/>
      <c r="G48" s="62" t="s">
        <v>69</v>
      </c>
      <c r="H48" s="90"/>
      <c r="I48" s="90"/>
      <c r="J48" s="90"/>
      <c r="K48" s="90"/>
      <c r="L48" s="90"/>
      <c r="M48" s="90"/>
    </row>
    <row r="49" spans="1:13" x14ac:dyDescent="0.25">
      <c r="A49" s="98"/>
      <c r="B49" s="54"/>
      <c r="C49" s="56"/>
      <c r="D49" s="56"/>
      <c r="E49" s="74"/>
      <c r="F49" s="62"/>
      <c r="G49" s="62" t="s">
        <v>69</v>
      </c>
      <c r="H49" s="90"/>
      <c r="I49" s="90"/>
      <c r="J49" s="90"/>
      <c r="K49" s="90"/>
      <c r="L49" s="90"/>
      <c r="M49" s="90"/>
    </row>
    <row r="50" spans="1:13" x14ac:dyDescent="0.25">
      <c r="A50" s="98"/>
      <c r="B50" s="54"/>
      <c r="C50" s="56"/>
      <c r="D50" s="56"/>
      <c r="E50" s="74"/>
      <c r="F50" s="62"/>
      <c r="G50" s="62" t="s">
        <v>69</v>
      </c>
      <c r="H50" s="90"/>
      <c r="I50" s="90"/>
      <c r="J50" s="90"/>
      <c r="K50" s="90"/>
      <c r="L50" s="90"/>
      <c r="M50" s="90"/>
    </row>
    <row r="51" spans="1:13" x14ac:dyDescent="0.25">
      <c r="A51" s="98"/>
      <c r="B51" s="54"/>
      <c r="C51" s="3"/>
      <c r="D51" s="4" t="s">
        <v>6</v>
      </c>
      <c r="E51" s="73"/>
      <c r="F51" s="59"/>
      <c r="G51" s="59"/>
      <c r="H51" s="86">
        <f>SUM(H48:H50)</f>
        <v>0</v>
      </c>
      <c r="I51" s="86">
        <f>SUM(I48:I50)</f>
        <v>0</v>
      </c>
      <c r="J51" s="86">
        <f>SUM(J48:J50)</f>
        <v>0</v>
      </c>
      <c r="K51" s="86">
        <f>SUM(K48:K50)</f>
        <v>0</v>
      </c>
      <c r="L51" s="86">
        <f t="shared" ref="L51:M51" si="11">SUM(L48:L50)</f>
        <v>0</v>
      </c>
      <c r="M51" s="86">
        <f t="shared" si="11"/>
        <v>0</v>
      </c>
    </row>
    <row r="52" spans="1:13" x14ac:dyDescent="0.25">
      <c r="A52" s="98"/>
      <c r="B52" s="54">
        <v>11</v>
      </c>
      <c r="C52" s="56"/>
      <c r="D52" s="56"/>
      <c r="E52" s="74"/>
      <c r="F52" s="62"/>
      <c r="G52" s="62" t="s">
        <v>69</v>
      </c>
      <c r="H52" s="90"/>
      <c r="I52" s="90"/>
      <c r="J52" s="90"/>
      <c r="K52" s="90"/>
      <c r="L52" s="90"/>
      <c r="M52" s="90"/>
    </row>
    <row r="53" spans="1:13" x14ac:dyDescent="0.25">
      <c r="A53" s="98"/>
      <c r="B53" s="54"/>
      <c r="C53" s="56"/>
      <c r="D53" s="56"/>
      <c r="E53" s="74"/>
      <c r="F53" s="62"/>
      <c r="G53" s="62" t="s">
        <v>69</v>
      </c>
      <c r="H53" s="90"/>
      <c r="I53" s="90"/>
      <c r="J53" s="90"/>
      <c r="K53" s="90"/>
      <c r="L53" s="90"/>
      <c r="M53" s="90"/>
    </row>
    <row r="54" spans="1:13" x14ac:dyDescent="0.25">
      <c r="A54" s="98"/>
      <c r="B54" s="54"/>
      <c r="C54" s="56"/>
      <c r="D54" s="56"/>
      <c r="E54" s="74"/>
      <c r="F54" s="62"/>
      <c r="G54" s="62" t="s">
        <v>69</v>
      </c>
      <c r="H54" s="90"/>
      <c r="I54" s="90"/>
      <c r="J54" s="90"/>
      <c r="K54" s="90"/>
      <c r="L54" s="90"/>
      <c r="M54" s="90"/>
    </row>
    <row r="55" spans="1:13" x14ac:dyDescent="0.25">
      <c r="A55" s="98"/>
      <c r="B55" s="54"/>
      <c r="C55" s="3"/>
      <c r="D55" s="4" t="s">
        <v>6</v>
      </c>
      <c r="E55" s="73"/>
      <c r="F55" s="59"/>
      <c r="G55" s="59"/>
      <c r="H55" s="86">
        <f>SUM(H52:H54)</f>
        <v>0</v>
      </c>
      <c r="I55" s="86">
        <f>SUM(I52:I54)</f>
        <v>0</v>
      </c>
      <c r="J55" s="86">
        <f>SUM(J52:J54)</f>
        <v>0</v>
      </c>
      <c r="K55" s="86">
        <f>SUM(K52:K54)</f>
        <v>0</v>
      </c>
      <c r="L55" s="86">
        <f t="shared" ref="L55:M55" si="12">SUM(L52:L54)</f>
        <v>0</v>
      </c>
      <c r="M55" s="86">
        <f t="shared" si="12"/>
        <v>0</v>
      </c>
    </row>
    <row r="56" spans="1:13" x14ac:dyDescent="0.25">
      <c r="A56" s="98"/>
      <c r="B56" s="54">
        <v>12</v>
      </c>
      <c r="C56" s="56"/>
      <c r="D56" s="56"/>
      <c r="E56" s="74"/>
      <c r="F56" s="62"/>
      <c r="G56" s="62" t="s">
        <v>69</v>
      </c>
      <c r="H56" s="90"/>
      <c r="I56" s="90"/>
      <c r="J56" s="90"/>
      <c r="K56" s="90"/>
      <c r="L56" s="90"/>
      <c r="M56" s="90"/>
    </row>
    <row r="57" spans="1:13" x14ac:dyDescent="0.25">
      <c r="A57" s="98"/>
      <c r="B57" s="54"/>
      <c r="C57" s="56"/>
      <c r="D57" s="56"/>
      <c r="E57" s="74"/>
      <c r="F57" s="62"/>
      <c r="G57" s="62" t="s">
        <v>69</v>
      </c>
      <c r="H57" s="90"/>
      <c r="I57" s="90"/>
      <c r="J57" s="90"/>
      <c r="K57" s="90"/>
      <c r="L57" s="90"/>
      <c r="M57" s="90"/>
    </row>
    <row r="58" spans="1:13" x14ac:dyDescent="0.25">
      <c r="A58" s="98"/>
      <c r="B58" s="54"/>
      <c r="C58" s="56"/>
      <c r="D58" s="56"/>
      <c r="E58" s="74"/>
      <c r="F58" s="62"/>
      <c r="G58" s="62" t="s">
        <v>69</v>
      </c>
      <c r="H58" s="90"/>
      <c r="I58" s="90"/>
      <c r="J58" s="90"/>
      <c r="K58" s="90"/>
      <c r="L58" s="90"/>
      <c r="M58" s="90"/>
    </row>
    <row r="59" spans="1:13" x14ac:dyDescent="0.25">
      <c r="A59" s="98"/>
      <c r="B59" s="54"/>
      <c r="C59" s="3"/>
      <c r="D59" s="4" t="s">
        <v>6</v>
      </c>
      <c r="E59" s="73"/>
      <c r="F59" s="59"/>
      <c r="G59" s="59"/>
      <c r="H59" s="86">
        <f>SUM(H56:H58)</f>
        <v>0</v>
      </c>
      <c r="I59" s="86">
        <f>SUM(I56:I58)</f>
        <v>0</v>
      </c>
      <c r="J59" s="86">
        <f>SUM(J56:J58)</f>
        <v>0</v>
      </c>
      <c r="K59" s="86">
        <f>SUM(K56:K58)</f>
        <v>0</v>
      </c>
      <c r="L59" s="86">
        <f t="shared" ref="L59:M59" si="13">SUM(L56:L58)</f>
        <v>0</v>
      </c>
      <c r="M59" s="86">
        <f t="shared" si="13"/>
        <v>0</v>
      </c>
    </row>
    <row r="60" spans="1:13" x14ac:dyDescent="0.25">
      <c r="A60" s="98"/>
      <c r="B60" s="54">
        <v>13</v>
      </c>
      <c r="C60" s="56"/>
      <c r="D60" s="56"/>
      <c r="E60" s="74"/>
      <c r="F60" s="62"/>
      <c r="G60" s="62" t="s">
        <v>69</v>
      </c>
      <c r="H60" s="90"/>
      <c r="I60" s="90"/>
      <c r="J60" s="90"/>
      <c r="K60" s="90"/>
      <c r="L60" s="90"/>
      <c r="M60" s="90"/>
    </row>
    <row r="61" spans="1:13" x14ac:dyDescent="0.25">
      <c r="A61" s="98"/>
      <c r="B61" s="54"/>
      <c r="C61" s="56"/>
      <c r="D61" s="56"/>
      <c r="E61" s="74"/>
      <c r="F61" s="62"/>
      <c r="G61" s="62" t="s">
        <v>69</v>
      </c>
      <c r="H61" s="90"/>
      <c r="I61" s="90"/>
      <c r="J61" s="90"/>
      <c r="K61" s="90"/>
      <c r="L61" s="90"/>
      <c r="M61" s="90"/>
    </row>
    <row r="62" spans="1:13" x14ac:dyDescent="0.25">
      <c r="A62" s="98"/>
      <c r="B62" s="54"/>
      <c r="C62" s="56"/>
      <c r="D62" s="56"/>
      <c r="E62" s="74"/>
      <c r="F62" s="62"/>
      <c r="G62" s="62" t="s">
        <v>69</v>
      </c>
      <c r="H62" s="90"/>
      <c r="I62" s="90"/>
      <c r="J62" s="90"/>
      <c r="K62" s="90"/>
      <c r="L62" s="90"/>
      <c r="M62" s="90"/>
    </row>
    <row r="63" spans="1:13" x14ac:dyDescent="0.25">
      <c r="A63" s="98"/>
      <c r="B63" s="54"/>
      <c r="C63" s="3"/>
      <c r="D63" s="4" t="s">
        <v>6</v>
      </c>
      <c r="E63" s="73"/>
      <c r="F63" s="59"/>
      <c r="G63" s="59"/>
      <c r="H63" s="86">
        <f>SUM(H60:H62)</f>
        <v>0</v>
      </c>
      <c r="I63" s="86">
        <f>SUM(I60:I62)</f>
        <v>0</v>
      </c>
      <c r="J63" s="86">
        <f>SUM(J60:J62)</f>
        <v>0</v>
      </c>
      <c r="K63" s="86">
        <f>SUM(K60:K62)</f>
        <v>0</v>
      </c>
      <c r="L63" s="86">
        <f t="shared" ref="L63:M63" si="14">SUM(L60:L62)</f>
        <v>0</v>
      </c>
      <c r="M63" s="86">
        <f t="shared" si="14"/>
        <v>0</v>
      </c>
    </row>
    <row r="64" spans="1:13" x14ac:dyDescent="0.25">
      <c r="A64" s="98"/>
      <c r="B64" s="54">
        <v>14</v>
      </c>
      <c r="C64" s="56"/>
      <c r="D64" s="56"/>
      <c r="E64" s="74"/>
      <c r="F64" s="62"/>
      <c r="G64" s="62" t="s">
        <v>69</v>
      </c>
      <c r="H64" s="90"/>
      <c r="I64" s="90"/>
      <c r="J64" s="90"/>
      <c r="K64" s="90"/>
      <c r="L64" s="90"/>
      <c r="M64" s="90"/>
    </row>
    <row r="65" spans="1:13" x14ac:dyDescent="0.25">
      <c r="A65" s="98"/>
      <c r="B65" s="54"/>
      <c r="C65" s="56"/>
      <c r="D65" s="56"/>
      <c r="E65" s="74"/>
      <c r="F65" s="62"/>
      <c r="G65" s="62" t="s">
        <v>69</v>
      </c>
      <c r="H65" s="90"/>
      <c r="I65" s="90"/>
      <c r="J65" s="90"/>
      <c r="K65" s="90"/>
      <c r="L65" s="90"/>
      <c r="M65" s="90"/>
    </row>
    <row r="66" spans="1:13" x14ac:dyDescent="0.25">
      <c r="A66" s="98"/>
      <c r="B66" s="54"/>
      <c r="C66" s="56"/>
      <c r="D66" s="56"/>
      <c r="E66" s="74"/>
      <c r="F66" s="62"/>
      <c r="G66" s="62" t="s">
        <v>69</v>
      </c>
      <c r="H66" s="90"/>
      <c r="I66" s="90"/>
      <c r="J66" s="90"/>
      <c r="K66" s="90"/>
      <c r="L66" s="90"/>
      <c r="M66" s="90"/>
    </row>
    <row r="67" spans="1:13" x14ac:dyDescent="0.25">
      <c r="A67" s="98"/>
      <c r="B67" s="54"/>
      <c r="C67" s="3"/>
      <c r="D67" s="4" t="s">
        <v>6</v>
      </c>
      <c r="E67" s="73"/>
      <c r="F67" s="59"/>
      <c r="G67" s="59"/>
      <c r="H67" s="86">
        <f>SUM(H64:H66)</f>
        <v>0</v>
      </c>
      <c r="I67" s="86">
        <f>SUM(I64:I66)</f>
        <v>0</v>
      </c>
      <c r="J67" s="86">
        <f>SUM(J64:J66)</f>
        <v>0</v>
      </c>
      <c r="K67" s="86">
        <f>SUM(K64:K66)</f>
        <v>0</v>
      </c>
      <c r="L67" s="86">
        <f t="shared" ref="L67:M67" si="15">SUM(L64:L66)</f>
        <v>0</v>
      </c>
      <c r="M67" s="86">
        <f t="shared" si="15"/>
        <v>0</v>
      </c>
    </row>
    <row r="68" spans="1:13" x14ac:dyDescent="0.25">
      <c r="A68" s="98"/>
      <c r="B68" s="54">
        <v>15</v>
      </c>
      <c r="C68" s="56"/>
      <c r="D68" s="56"/>
      <c r="E68" s="74"/>
      <c r="F68" s="62"/>
      <c r="G68" s="62" t="s">
        <v>69</v>
      </c>
      <c r="H68" s="90"/>
      <c r="I68" s="90"/>
      <c r="J68" s="90"/>
      <c r="K68" s="90"/>
      <c r="L68" s="90"/>
      <c r="M68" s="90"/>
    </row>
    <row r="69" spans="1:13" x14ac:dyDescent="0.25">
      <c r="A69" s="98"/>
      <c r="B69" s="54"/>
      <c r="C69" s="56"/>
      <c r="D69" s="56"/>
      <c r="E69" s="74"/>
      <c r="F69" s="62"/>
      <c r="G69" s="62" t="s">
        <v>69</v>
      </c>
      <c r="H69" s="90"/>
      <c r="I69" s="90"/>
      <c r="J69" s="90"/>
      <c r="K69" s="90"/>
      <c r="L69" s="90"/>
      <c r="M69" s="90"/>
    </row>
    <row r="70" spans="1:13" x14ac:dyDescent="0.25">
      <c r="A70" s="98"/>
      <c r="B70" s="54"/>
      <c r="C70" s="56"/>
      <c r="D70" s="56"/>
      <c r="E70" s="74"/>
      <c r="F70" s="62"/>
      <c r="G70" s="62" t="s">
        <v>69</v>
      </c>
      <c r="H70" s="90"/>
      <c r="I70" s="90"/>
      <c r="J70" s="90"/>
      <c r="K70" s="90"/>
      <c r="L70" s="90"/>
      <c r="M70" s="90"/>
    </row>
    <row r="71" spans="1:13" x14ac:dyDescent="0.25">
      <c r="A71" s="98"/>
      <c r="B71" s="54"/>
      <c r="C71" s="3"/>
      <c r="D71" s="4" t="s">
        <v>6</v>
      </c>
      <c r="E71" s="73"/>
      <c r="F71" s="59"/>
      <c r="G71" s="59"/>
      <c r="H71" s="86">
        <f>SUM(H68:H70)</f>
        <v>0</v>
      </c>
      <c r="I71" s="86">
        <f>SUM(I68:I70)</f>
        <v>0</v>
      </c>
      <c r="J71" s="86">
        <f>SUM(J68:J70)</f>
        <v>0</v>
      </c>
      <c r="K71" s="86">
        <f>SUM(K68:K70)</f>
        <v>0</v>
      </c>
      <c r="L71" s="86">
        <f t="shared" ref="L71:M71" si="16">SUM(L68:L70)</f>
        <v>0</v>
      </c>
      <c r="M71" s="86">
        <f t="shared" si="16"/>
        <v>0</v>
      </c>
    </row>
    <row r="72" spans="1:13" x14ac:dyDescent="0.25">
      <c r="A72" s="98"/>
      <c r="B72" s="54">
        <v>16</v>
      </c>
      <c r="C72" s="56"/>
      <c r="D72" s="56"/>
      <c r="E72" s="74"/>
      <c r="F72" s="62"/>
      <c r="G72" s="62" t="s">
        <v>69</v>
      </c>
      <c r="H72" s="90"/>
      <c r="I72" s="90"/>
      <c r="J72" s="90"/>
      <c r="K72" s="90"/>
      <c r="L72" s="90"/>
      <c r="M72" s="90"/>
    </row>
    <row r="73" spans="1:13" x14ac:dyDescent="0.25">
      <c r="A73" s="98"/>
      <c r="B73" s="54"/>
      <c r="C73" s="56"/>
      <c r="D73" s="56"/>
      <c r="E73" s="74"/>
      <c r="F73" s="62"/>
      <c r="G73" s="62" t="s">
        <v>69</v>
      </c>
      <c r="H73" s="90"/>
      <c r="I73" s="90"/>
      <c r="J73" s="90"/>
      <c r="K73" s="90"/>
      <c r="L73" s="90"/>
      <c r="M73" s="90"/>
    </row>
    <row r="74" spans="1:13" x14ac:dyDescent="0.25">
      <c r="A74" s="98"/>
      <c r="B74" s="54"/>
      <c r="C74" s="56"/>
      <c r="D74" s="56"/>
      <c r="E74" s="74"/>
      <c r="F74" s="62"/>
      <c r="G74" s="62" t="s">
        <v>69</v>
      </c>
      <c r="H74" s="90"/>
      <c r="I74" s="90"/>
      <c r="J74" s="90"/>
      <c r="K74" s="90"/>
      <c r="L74" s="90"/>
      <c r="M74" s="90"/>
    </row>
    <row r="75" spans="1:13" x14ac:dyDescent="0.25">
      <c r="A75" s="98"/>
      <c r="B75" s="54"/>
      <c r="C75" s="3"/>
      <c r="D75" s="4" t="s">
        <v>6</v>
      </c>
      <c r="E75" s="73"/>
      <c r="F75" s="59"/>
      <c r="G75" s="59"/>
      <c r="H75" s="86">
        <f>SUM(H72:H74)</f>
        <v>0</v>
      </c>
      <c r="I75" s="86">
        <f>SUM(I72:I74)</f>
        <v>0</v>
      </c>
      <c r="J75" s="86">
        <f>SUM(J72:J74)</f>
        <v>0</v>
      </c>
      <c r="K75" s="86">
        <f>SUM(K72:K74)</f>
        <v>0</v>
      </c>
      <c r="L75" s="86">
        <f t="shared" ref="L75:M75" si="17">SUM(L72:L74)</f>
        <v>0</v>
      </c>
      <c r="M75" s="86">
        <f t="shared" si="17"/>
        <v>0</v>
      </c>
    </row>
    <row r="76" spans="1:13" x14ac:dyDescent="0.25">
      <c r="A76" s="98"/>
      <c r="B76" s="54">
        <v>17</v>
      </c>
      <c r="C76" s="56"/>
      <c r="D76" s="56"/>
      <c r="E76" s="74"/>
      <c r="F76" s="62"/>
      <c r="G76" s="62" t="s">
        <v>69</v>
      </c>
      <c r="H76" s="90"/>
      <c r="I76" s="90"/>
      <c r="J76" s="90"/>
      <c r="K76" s="90"/>
      <c r="L76" s="90"/>
      <c r="M76" s="90"/>
    </row>
    <row r="77" spans="1:13" x14ac:dyDescent="0.25">
      <c r="A77" s="98"/>
      <c r="B77" s="54"/>
      <c r="C77" s="56"/>
      <c r="D77" s="56"/>
      <c r="E77" s="74"/>
      <c r="F77" s="62"/>
      <c r="G77" s="62" t="s">
        <v>69</v>
      </c>
      <c r="H77" s="90"/>
      <c r="I77" s="90"/>
      <c r="J77" s="90"/>
      <c r="K77" s="90"/>
      <c r="L77" s="90"/>
      <c r="M77" s="90"/>
    </row>
    <row r="78" spans="1:13" x14ac:dyDescent="0.25">
      <c r="A78" s="98"/>
      <c r="B78" s="54"/>
      <c r="C78" s="56"/>
      <c r="D78" s="56"/>
      <c r="E78" s="74"/>
      <c r="F78" s="62"/>
      <c r="G78" s="62" t="s">
        <v>69</v>
      </c>
      <c r="H78" s="90"/>
      <c r="I78" s="90"/>
      <c r="J78" s="90"/>
      <c r="K78" s="90"/>
      <c r="L78" s="90"/>
      <c r="M78" s="90"/>
    </row>
    <row r="79" spans="1:13" x14ac:dyDescent="0.25">
      <c r="A79" s="98"/>
      <c r="B79" s="54"/>
      <c r="C79" s="56"/>
      <c r="D79" s="56"/>
      <c r="E79" s="74"/>
      <c r="F79" s="62"/>
      <c r="G79" s="62" t="s">
        <v>69</v>
      </c>
      <c r="H79" s="90"/>
      <c r="I79" s="90"/>
      <c r="J79" s="90"/>
      <c r="K79" s="90"/>
      <c r="L79" s="90"/>
      <c r="M79" s="90"/>
    </row>
    <row r="80" spans="1:13" x14ac:dyDescent="0.25">
      <c r="A80" s="31"/>
      <c r="B80" s="54"/>
      <c r="C80" s="10"/>
      <c r="D80" s="4" t="s">
        <v>6</v>
      </c>
      <c r="E80" s="73"/>
      <c r="F80" s="59"/>
      <c r="G80" s="59"/>
      <c r="H80" s="86">
        <f>SUM(H76:H79)</f>
        <v>0</v>
      </c>
      <c r="I80" s="86">
        <f>SUM(I76:I79)</f>
        <v>0</v>
      </c>
      <c r="J80" s="86">
        <f>SUM(J76:J79)</f>
        <v>0</v>
      </c>
      <c r="K80" s="86">
        <f>SUM(K76:K79)</f>
        <v>0</v>
      </c>
      <c r="L80" s="86">
        <f t="shared" ref="L80:M80" si="18">SUM(L76:L79)</f>
        <v>0</v>
      </c>
      <c r="M80" s="86">
        <f t="shared" si="18"/>
        <v>0</v>
      </c>
    </row>
    <row r="81" spans="1:13" x14ac:dyDescent="0.25">
      <c r="A81" s="31"/>
      <c r="B81" s="54">
        <v>18</v>
      </c>
      <c r="C81" s="56"/>
      <c r="D81" s="56"/>
      <c r="E81" s="74"/>
      <c r="F81" s="62"/>
      <c r="G81" s="62" t="s">
        <v>69</v>
      </c>
      <c r="H81" s="90"/>
      <c r="I81" s="90"/>
      <c r="J81" s="90"/>
      <c r="K81" s="90"/>
      <c r="L81" s="90"/>
      <c r="M81" s="90"/>
    </row>
    <row r="82" spans="1:13" x14ac:dyDescent="0.25">
      <c r="A82" s="13"/>
      <c r="B82" s="12"/>
      <c r="C82" s="56"/>
      <c r="D82" s="56"/>
      <c r="E82" s="74"/>
      <c r="F82" s="62"/>
      <c r="G82" s="62" t="s">
        <v>69</v>
      </c>
      <c r="H82" s="90"/>
      <c r="I82" s="90"/>
      <c r="J82" s="90"/>
      <c r="K82" s="90"/>
      <c r="L82" s="90"/>
      <c r="M82" s="90"/>
    </row>
    <row r="83" spans="1:13" x14ac:dyDescent="0.25">
      <c r="A83" s="13"/>
      <c r="B83" s="12"/>
      <c r="C83" s="56"/>
      <c r="D83" s="56"/>
      <c r="E83" s="74"/>
      <c r="F83" s="62"/>
      <c r="G83" s="62" t="s">
        <v>69</v>
      </c>
      <c r="H83" s="90"/>
      <c r="I83" s="90"/>
      <c r="J83" s="90"/>
      <c r="K83" s="90"/>
      <c r="L83" s="90"/>
      <c r="M83" s="90"/>
    </row>
    <row r="84" spans="1:13" x14ac:dyDescent="0.25">
      <c r="A84" s="13"/>
      <c r="B84" s="12"/>
      <c r="C84" s="57"/>
      <c r="D84" s="57"/>
      <c r="E84" s="75"/>
      <c r="F84" s="62"/>
      <c r="G84" s="62" t="s">
        <v>69</v>
      </c>
      <c r="H84" s="91"/>
      <c r="I84" s="91"/>
      <c r="J84" s="91"/>
      <c r="K84" s="91"/>
      <c r="L84" s="91"/>
      <c r="M84" s="91"/>
    </row>
    <row r="85" spans="1:13" x14ac:dyDescent="0.25">
      <c r="A85" s="13"/>
      <c r="B85" s="12"/>
      <c r="C85" s="10"/>
      <c r="D85" s="4" t="s">
        <v>6</v>
      </c>
      <c r="E85" s="73"/>
      <c r="F85" s="59"/>
      <c r="G85" s="59"/>
      <c r="H85" s="86">
        <f>SUM(H81:H84)</f>
        <v>0</v>
      </c>
      <c r="I85" s="86">
        <f>SUM(I81:I84)</f>
        <v>0</v>
      </c>
      <c r="J85" s="86">
        <f>SUM(J81:J84)</f>
        <v>0</v>
      </c>
      <c r="K85" s="86">
        <f>SUM(K81:K84)</f>
        <v>0</v>
      </c>
      <c r="L85" s="86">
        <f t="shared" ref="L85:M85" si="19">SUM(L81:L84)</f>
        <v>0</v>
      </c>
      <c r="M85" s="86">
        <f t="shared" si="19"/>
        <v>0</v>
      </c>
    </row>
    <row r="86" spans="1:13" x14ac:dyDescent="0.25">
      <c r="A86" s="99" t="s">
        <v>13</v>
      </c>
      <c r="B86" s="11">
        <v>19</v>
      </c>
      <c r="C86" s="55"/>
      <c r="D86" s="55"/>
      <c r="E86" s="72"/>
      <c r="F86" s="61"/>
      <c r="G86" s="61" t="s">
        <v>69</v>
      </c>
      <c r="H86" s="89"/>
      <c r="I86" s="89"/>
      <c r="J86" s="89"/>
      <c r="K86" s="89"/>
      <c r="L86" s="89"/>
      <c r="M86" s="89"/>
    </row>
    <row r="87" spans="1:13" x14ac:dyDescent="0.25">
      <c r="A87" s="99"/>
      <c r="B87" s="11"/>
      <c r="C87" s="55"/>
      <c r="D87" s="55"/>
      <c r="E87" s="72"/>
      <c r="F87" s="61"/>
      <c r="G87" s="61" t="s">
        <v>69</v>
      </c>
      <c r="H87" s="89"/>
      <c r="I87" s="89"/>
      <c r="J87" s="89"/>
      <c r="K87" s="89"/>
      <c r="L87" s="89"/>
      <c r="M87" s="89"/>
    </row>
    <row r="88" spans="1:13" x14ac:dyDescent="0.25">
      <c r="A88" s="99"/>
      <c r="B88" s="11"/>
      <c r="C88" s="55"/>
      <c r="D88" s="55"/>
      <c r="E88" s="72"/>
      <c r="F88" s="61"/>
      <c r="G88" s="61" t="s">
        <v>69</v>
      </c>
      <c r="H88" s="89"/>
      <c r="I88" s="89"/>
      <c r="J88" s="89"/>
      <c r="K88" s="89"/>
      <c r="L88" s="89"/>
      <c r="M88" s="89"/>
    </row>
    <row r="89" spans="1:13" x14ac:dyDescent="0.25">
      <c r="A89" s="99"/>
      <c r="B89" s="11"/>
      <c r="C89" s="3"/>
      <c r="D89" s="4" t="s">
        <v>6</v>
      </c>
      <c r="E89" s="73"/>
      <c r="F89" s="59"/>
      <c r="G89" s="59"/>
      <c r="H89" s="86">
        <f>SUM(H86:H88)</f>
        <v>0</v>
      </c>
      <c r="I89" s="86">
        <f>SUM(I86:I88)</f>
        <v>0</v>
      </c>
      <c r="J89" s="86">
        <f>SUM(J86:J88)</f>
        <v>0</v>
      </c>
      <c r="K89" s="86">
        <f>SUM(K86:K88)</f>
        <v>0</v>
      </c>
      <c r="L89" s="86">
        <f t="shared" ref="L89:M89" si="20">SUM(L86:L88)</f>
        <v>0</v>
      </c>
      <c r="M89" s="86">
        <f t="shared" si="20"/>
        <v>0</v>
      </c>
    </row>
    <row r="90" spans="1:13" x14ac:dyDescent="0.25">
      <c r="A90" s="99"/>
      <c r="B90" s="11">
        <v>20</v>
      </c>
      <c r="C90" s="55"/>
      <c r="D90" s="55"/>
      <c r="E90" s="72"/>
      <c r="F90" s="61"/>
      <c r="G90" s="61" t="s">
        <v>69</v>
      </c>
      <c r="H90" s="89"/>
      <c r="I90" s="89"/>
      <c r="J90" s="89"/>
      <c r="K90" s="89"/>
      <c r="L90" s="89"/>
      <c r="M90" s="89"/>
    </row>
    <row r="91" spans="1:13" x14ac:dyDescent="0.25">
      <c r="A91" s="99"/>
      <c r="B91" s="11"/>
      <c r="C91" s="55"/>
      <c r="D91" s="55"/>
      <c r="E91" s="72"/>
      <c r="F91" s="61"/>
      <c r="G91" s="61" t="s">
        <v>69</v>
      </c>
      <c r="H91" s="89"/>
      <c r="I91" s="89"/>
      <c r="J91" s="89"/>
      <c r="K91" s="89"/>
      <c r="L91" s="89"/>
      <c r="M91" s="89"/>
    </row>
    <row r="92" spans="1:13" x14ac:dyDescent="0.25">
      <c r="A92" s="99"/>
      <c r="B92" s="11"/>
      <c r="C92" s="55"/>
      <c r="D92" s="55"/>
      <c r="E92" s="72"/>
      <c r="F92" s="61"/>
      <c r="G92" s="61" t="s">
        <v>69</v>
      </c>
      <c r="H92" s="89"/>
      <c r="I92" s="89"/>
      <c r="J92" s="89"/>
      <c r="K92" s="89"/>
      <c r="L92" s="89"/>
      <c r="M92" s="89"/>
    </row>
    <row r="93" spans="1:13" x14ac:dyDescent="0.25">
      <c r="A93" s="99"/>
      <c r="B93" s="11"/>
      <c r="C93" s="3"/>
      <c r="D93" s="4" t="s">
        <v>6</v>
      </c>
      <c r="E93" s="73"/>
      <c r="F93" s="59"/>
      <c r="G93" s="59"/>
      <c r="H93" s="86">
        <f>SUM(H90:H92)</f>
        <v>0</v>
      </c>
      <c r="I93" s="86">
        <f>SUM(I90:I92)</f>
        <v>0</v>
      </c>
      <c r="J93" s="86">
        <f>SUM(J90:J92)</f>
        <v>0</v>
      </c>
      <c r="K93" s="86">
        <f>SUM(K90:K92)</f>
        <v>0</v>
      </c>
      <c r="L93" s="86">
        <f t="shared" ref="L93:M93" si="21">SUM(L90:L92)</f>
        <v>0</v>
      </c>
      <c r="M93" s="86">
        <f t="shared" si="21"/>
        <v>0</v>
      </c>
    </row>
    <row r="94" spans="1:13" x14ac:dyDescent="0.25">
      <c r="A94" s="99"/>
      <c r="B94" s="11">
        <v>21</v>
      </c>
      <c r="C94" s="55"/>
      <c r="D94" s="55"/>
      <c r="E94" s="72"/>
      <c r="F94" s="61"/>
      <c r="G94" s="61" t="s">
        <v>69</v>
      </c>
      <c r="H94" s="89"/>
      <c r="I94" s="89"/>
      <c r="J94" s="89"/>
      <c r="K94" s="89"/>
      <c r="L94" s="89"/>
      <c r="M94" s="89"/>
    </row>
    <row r="95" spans="1:13" x14ac:dyDescent="0.25">
      <c r="A95" s="99"/>
      <c r="B95" s="11"/>
      <c r="C95" s="55"/>
      <c r="D95" s="55"/>
      <c r="E95" s="72"/>
      <c r="F95" s="61"/>
      <c r="G95" s="61" t="s">
        <v>69</v>
      </c>
      <c r="H95" s="89"/>
      <c r="I95" s="89"/>
      <c r="J95" s="89"/>
      <c r="K95" s="89"/>
      <c r="L95" s="89"/>
      <c r="M95" s="89"/>
    </row>
    <row r="96" spans="1:13" x14ac:dyDescent="0.25">
      <c r="A96" s="99"/>
      <c r="B96" s="11"/>
      <c r="C96" s="55"/>
      <c r="D96" s="55"/>
      <c r="E96" s="72"/>
      <c r="F96" s="61"/>
      <c r="G96" s="61" t="s">
        <v>69</v>
      </c>
      <c r="H96" s="89"/>
      <c r="I96" s="89"/>
      <c r="J96" s="89"/>
      <c r="K96" s="89"/>
      <c r="L96" s="89"/>
      <c r="M96" s="89"/>
    </row>
    <row r="97" spans="1:13" x14ac:dyDescent="0.25">
      <c r="A97" s="99"/>
      <c r="B97" s="11"/>
      <c r="C97" s="3"/>
      <c r="D97" s="4" t="s">
        <v>6</v>
      </c>
      <c r="E97" s="73"/>
      <c r="F97" s="59"/>
      <c r="G97" s="59"/>
      <c r="H97" s="86">
        <f>SUM(H94:H96)</f>
        <v>0</v>
      </c>
      <c r="I97" s="86">
        <f>SUM(I94:I96)</f>
        <v>0</v>
      </c>
      <c r="J97" s="86">
        <f>SUM(J94:J96)</f>
        <v>0</v>
      </c>
      <c r="K97" s="86">
        <f>SUM(K94:K96)</f>
        <v>0</v>
      </c>
      <c r="L97" s="86">
        <f t="shared" ref="L97:M97" si="22">SUM(L94:L96)</f>
        <v>0</v>
      </c>
      <c r="M97" s="86">
        <f t="shared" si="22"/>
        <v>0</v>
      </c>
    </row>
    <row r="98" spans="1:13" x14ac:dyDescent="0.25">
      <c r="A98" s="99"/>
      <c r="B98" s="11">
        <v>22</v>
      </c>
      <c r="C98" s="55"/>
      <c r="D98" s="55"/>
      <c r="E98" s="72"/>
      <c r="F98" s="61"/>
      <c r="G98" s="61" t="s">
        <v>69</v>
      </c>
      <c r="H98" s="89"/>
      <c r="I98" s="89"/>
      <c r="J98" s="89"/>
      <c r="K98" s="89"/>
      <c r="L98" s="89"/>
      <c r="M98" s="89"/>
    </row>
    <row r="99" spans="1:13" x14ac:dyDescent="0.25">
      <c r="A99" s="99"/>
      <c r="B99" s="11"/>
      <c r="C99" s="55"/>
      <c r="D99" s="55"/>
      <c r="E99" s="72"/>
      <c r="F99" s="61"/>
      <c r="G99" s="61" t="s">
        <v>69</v>
      </c>
      <c r="H99" s="89"/>
      <c r="I99" s="89"/>
      <c r="J99" s="89"/>
      <c r="K99" s="89"/>
      <c r="L99" s="89"/>
      <c r="M99" s="89"/>
    </row>
    <row r="100" spans="1:13" x14ac:dyDescent="0.25">
      <c r="A100" s="99"/>
      <c r="B100" s="11"/>
      <c r="C100" s="55"/>
      <c r="D100" s="55"/>
      <c r="E100" s="72"/>
      <c r="F100" s="61"/>
      <c r="G100" s="61" t="s">
        <v>69</v>
      </c>
      <c r="H100" s="89"/>
      <c r="I100" s="89"/>
      <c r="J100" s="89"/>
      <c r="K100" s="89"/>
      <c r="L100" s="89"/>
      <c r="M100" s="89"/>
    </row>
    <row r="101" spans="1:13" x14ac:dyDescent="0.25">
      <c r="A101" s="99"/>
      <c r="B101" s="11"/>
      <c r="C101" s="3"/>
      <c r="D101" s="4" t="s">
        <v>6</v>
      </c>
      <c r="E101" s="73"/>
      <c r="F101" s="59"/>
      <c r="G101" s="59"/>
      <c r="H101" s="86">
        <f>SUM(H98:H100)</f>
        <v>0</v>
      </c>
      <c r="I101" s="86">
        <f>SUM(I98:I100)</f>
        <v>0</v>
      </c>
      <c r="J101" s="86">
        <f>SUM(J98:J100)</f>
        <v>0</v>
      </c>
      <c r="K101" s="86">
        <f>SUM(K98:K100)</f>
        <v>0</v>
      </c>
      <c r="L101" s="86">
        <f t="shared" ref="L101:M101" si="23">SUM(L98:L100)</f>
        <v>0</v>
      </c>
      <c r="M101" s="86">
        <f t="shared" si="23"/>
        <v>0</v>
      </c>
    </row>
    <row r="102" spans="1:13" x14ac:dyDescent="0.25">
      <c r="A102" s="99"/>
      <c r="B102" s="11">
        <v>23</v>
      </c>
      <c r="C102" s="55"/>
      <c r="D102" s="55"/>
      <c r="E102" s="72"/>
      <c r="F102" s="61"/>
      <c r="G102" s="61" t="s">
        <v>69</v>
      </c>
      <c r="H102" s="89"/>
      <c r="I102" s="89"/>
      <c r="J102" s="89"/>
      <c r="K102" s="89"/>
      <c r="L102" s="89"/>
      <c r="M102" s="89"/>
    </row>
    <row r="103" spans="1:13" x14ac:dyDescent="0.25">
      <c r="A103" s="99"/>
      <c r="B103" s="11"/>
      <c r="C103" s="55"/>
      <c r="D103" s="55"/>
      <c r="E103" s="72"/>
      <c r="F103" s="61"/>
      <c r="G103" s="61" t="s">
        <v>69</v>
      </c>
      <c r="H103" s="89"/>
      <c r="I103" s="89"/>
      <c r="J103" s="89"/>
      <c r="K103" s="89"/>
      <c r="L103" s="89"/>
      <c r="M103" s="89"/>
    </row>
    <row r="104" spans="1:13" x14ac:dyDescent="0.25">
      <c r="A104" s="99"/>
      <c r="B104" s="11"/>
      <c r="C104" s="55"/>
      <c r="D104" s="55"/>
      <c r="E104" s="72"/>
      <c r="F104" s="61"/>
      <c r="G104" s="61" t="s">
        <v>69</v>
      </c>
      <c r="H104" s="89"/>
      <c r="I104" s="89"/>
      <c r="J104" s="89"/>
      <c r="K104" s="89"/>
      <c r="L104" s="89"/>
      <c r="M104" s="89"/>
    </row>
    <row r="105" spans="1:13" x14ac:dyDescent="0.25">
      <c r="A105" s="99"/>
      <c r="B105" s="11"/>
      <c r="C105" s="3"/>
      <c r="D105" s="4" t="s">
        <v>6</v>
      </c>
      <c r="E105" s="73"/>
      <c r="F105" s="59"/>
      <c r="G105" s="59"/>
      <c r="H105" s="86">
        <f>SUM(H102:H104)</f>
        <v>0</v>
      </c>
      <c r="I105" s="86">
        <f>SUM(I102:I104)</f>
        <v>0</v>
      </c>
      <c r="J105" s="86">
        <f>SUM(J102:J104)</f>
        <v>0</v>
      </c>
      <c r="K105" s="86">
        <f>SUM(K102:K104)</f>
        <v>0</v>
      </c>
      <c r="L105" s="86">
        <f t="shared" ref="L105:M105" si="24">SUM(L102:L104)</f>
        <v>0</v>
      </c>
      <c r="M105" s="86">
        <f t="shared" si="24"/>
        <v>0</v>
      </c>
    </row>
    <row r="106" spans="1:13" x14ac:dyDescent="0.25">
      <c r="A106" s="99"/>
      <c r="B106" s="11">
        <v>24</v>
      </c>
      <c r="C106" s="55"/>
      <c r="D106" s="55"/>
      <c r="E106" s="72"/>
      <c r="F106" s="61"/>
      <c r="G106" s="61" t="s">
        <v>69</v>
      </c>
      <c r="H106" s="89"/>
      <c r="I106" s="89"/>
      <c r="J106" s="89"/>
      <c r="K106" s="89"/>
      <c r="L106" s="89"/>
      <c r="M106" s="89"/>
    </row>
    <row r="107" spans="1:13" x14ac:dyDescent="0.25">
      <c r="A107" s="99"/>
      <c r="B107" s="11"/>
      <c r="C107" s="55"/>
      <c r="D107" s="55"/>
      <c r="E107" s="72"/>
      <c r="F107" s="61"/>
      <c r="G107" s="61" t="s">
        <v>69</v>
      </c>
      <c r="H107" s="89"/>
      <c r="I107" s="89"/>
      <c r="J107" s="89"/>
      <c r="K107" s="89"/>
      <c r="L107" s="89"/>
      <c r="M107" s="89"/>
    </row>
    <row r="108" spans="1:13" x14ac:dyDescent="0.25">
      <c r="A108" s="99"/>
      <c r="B108" s="11"/>
      <c r="C108" s="55"/>
      <c r="D108" s="55"/>
      <c r="E108" s="72"/>
      <c r="F108" s="61"/>
      <c r="G108" s="61" t="s">
        <v>69</v>
      </c>
      <c r="H108" s="89"/>
      <c r="I108" s="89"/>
      <c r="J108" s="89"/>
      <c r="K108" s="89"/>
      <c r="L108" s="89"/>
      <c r="M108" s="89"/>
    </row>
    <row r="109" spans="1:13" x14ac:dyDescent="0.25">
      <c r="A109" s="99"/>
      <c r="B109" s="11"/>
      <c r="C109" s="3"/>
      <c r="D109" s="4" t="s">
        <v>6</v>
      </c>
      <c r="E109" s="73"/>
      <c r="F109" s="59"/>
      <c r="G109" s="59"/>
      <c r="H109" s="86">
        <f>SUM(H106:H108)</f>
        <v>0</v>
      </c>
      <c r="I109" s="86">
        <f>SUM(I106:I108)</f>
        <v>0</v>
      </c>
      <c r="J109" s="86">
        <f>SUM(J106:J108)</f>
        <v>0</v>
      </c>
      <c r="K109" s="86">
        <f>SUM(K106:K108)</f>
        <v>0</v>
      </c>
      <c r="L109" s="86">
        <f t="shared" ref="L109:M109" si="25">SUM(L106:L108)</f>
        <v>0</v>
      </c>
      <c r="M109" s="86">
        <f t="shared" si="25"/>
        <v>0</v>
      </c>
    </row>
    <row r="110" spans="1:13" x14ac:dyDescent="0.25">
      <c r="A110" s="99"/>
      <c r="B110" s="11">
        <v>25</v>
      </c>
      <c r="C110" s="55"/>
      <c r="D110" s="55"/>
      <c r="E110" s="72"/>
      <c r="F110" s="61"/>
      <c r="G110" s="61" t="s">
        <v>69</v>
      </c>
      <c r="H110" s="89"/>
      <c r="I110" s="89"/>
      <c r="J110" s="89"/>
      <c r="K110" s="89"/>
      <c r="L110" s="89"/>
      <c r="M110" s="89"/>
    </row>
    <row r="111" spans="1:13" x14ac:dyDescent="0.25">
      <c r="A111" s="99"/>
      <c r="B111" s="11"/>
      <c r="C111" s="55"/>
      <c r="D111" s="55"/>
      <c r="E111" s="72"/>
      <c r="F111" s="61"/>
      <c r="G111" s="61" t="s">
        <v>69</v>
      </c>
      <c r="H111" s="89"/>
      <c r="I111" s="89"/>
      <c r="J111" s="89"/>
      <c r="K111" s="89"/>
      <c r="L111" s="89"/>
      <c r="M111" s="89"/>
    </row>
    <row r="112" spans="1:13" x14ac:dyDescent="0.25">
      <c r="A112" s="99"/>
      <c r="B112" s="11"/>
      <c r="C112" s="55"/>
      <c r="D112" s="55"/>
      <c r="E112" s="72"/>
      <c r="F112" s="61"/>
      <c r="G112" s="61" t="s">
        <v>69</v>
      </c>
      <c r="H112" s="89"/>
      <c r="I112" s="89"/>
      <c r="J112" s="89"/>
      <c r="K112" s="89"/>
      <c r="L112" s="89"/>
      <c r="M112" s="89"/>
    </row>
    <row r="113" spans="1:13" x14ac:dyDescent="0.25">
      <c r="A113" s="99"/>
      <c r="B113" s="11"/>
      <c r="C113" s="3"/>
      <c r="D113" s="4" t="s">
        <v>6</v>
      </c>
      <c r="E113" s="73"/>
      <c r="F113" s="59"/>
      <c r="G113" s="59"/>
      <c r="H113" s="86">
        <f>SUM(H110:H112)</f>
        <v>0</v>
      </c>
      <c r="I113" s="86">
        <f>SUM(I110:I112)</f>
        <v>0</v>
      </c>
      <c r="J113" s="86">
        <f>SUM(J110:J112)</f>
        <v>0</v>
      </c>
      <c r="K113" s="86">
        <f>SUM(K110:K112)</f>
        <v>0</v>
      </c>
      <c r="L113" s="86">
        <f t="shared" ref="L113:M113" si="26">SUM(L110:L112)</f>
        <v>0</v>
      </c>
      <c r="M113" s="86">
        <f t="shared" si="26"/>
        <v>0</v>
      </c>
    </row>
    <row r="114" spans="1:13" x14ac:dyDescent="0.25">
      <c r="A114" s="99"/>
      <c r="B114" s="11">
        <v>26</v>
      </c>
      <c r="C114" s="55"/>
      <c r="D114" s="55"/>
      <c r="E114" s="72"/>
      <c r="F114" s="61"/>
      <c r="G114" s="61" t="s">
        <v>69</v>
      </c>
      <c r="H114" s="89"/>
      <c r="I114" s="89"/>
      <c r="J114" s="89"/>
      <c r="K114" s="89"/>
      <c r="L114" s="89"/>
      <c r="M114" s="89"/>
    </row>
    <row r="115" spans="1:13" x14ac:dyDescent="0.25">
      <c r="A115" s="99"/>
      <c r="B115" s="11"/>
      <c r="C115" s="55"/>
      <c r="D115" s="55"/>
      <c r="E115" s="72"/>
      <c r="F115" s="61"/>
      <c r="G115" s="61" t="s">
        <v>69</v>
      </c>
      <c r="H115" s="89"/>
      <c r="I115" s="89"/>
      <c r="J115" s="89"/>
      <c r="K115" s="89"/>
      <c r="L115" s="89"/>
      <c r="M115" s="89"/>
    </row>
    <row r="116" spans="1:13" x14ac:dyDescent="0.25">
      <c r="A116" s="99"/>
      <c r="B116" s="11"/>
      <c r="C116" s="55"/>
      <c r="D116" s="55"/>
      <c r="E116" s="72"/>
      <c r="F116" s="61"/>
      <c r="G116" s="61" t="s">
        <v>69</v>
      </c>
      <c r="H116" s="89"/>
      <c r="I116" s="89"/>
      <c r="J116" s="89"/>
      <c r="K116" s="89"/>
      <c r="L116" s="89"/>
      <c r="M116" s="89"/>
    </row>
    <row r="117" spans="1:13" x14ac:dyDescent="0.25">
      <c r="A117" s="99"/>
      <c r="B117" s="11"/>
      <c r="C117" s="3"/>
      <c r="D117" s="4" t="s">
        <v>6</v>
      </c>
      <c r="E117" s="73"/>
      <c r="F117" s="59"/>
      <c r="G117" s="59"/>
      <c r="H117" s="86">
        <f>SUM(H114:H116)</f>
        <v>0</v>
      </c>
      <c r="I117" s="86">
        <f>SUM(I114:I116)</f>
        <v>0</v>
      </c>
      <c r="J117" s="86">
        <f>SUM(J114:J116)</f>
        <v>0</v>
      </c>
      <c r="K117" s="86">
        <f>SUM(K114:K116)</f>
        <v>0</v>
      </c>
      <c r="L117" s="86">
        <f t="shared" ref="L117:M117" si="27">SUM(L114:L116)</f>
        <v>0</v>
      </c>
      <c r="M117" s="86">
        <f t="shared" si="27"/>
        <v>0</v>
      </c>
    </row>
    <row r="118" spans="1:13" ht="66.75" customHeight="1" x14ac:dyDescent="0.25">
      <c r="A118" s="26"/>
      <c r="B118" s="27"/>
      <c r="C118" s="5"/>
      <c r="D118" s="5"/>
      <c r="E118" s="76"/>
      <c r="F118" s="63"/>
      <c r="G118" s="63"/>
      <c r="H118" s="85" t="s">
        <v>79</v>
      </c>
      <c r="I118" s="85" t="s">
        <v>107</v>
      </c>
      <c r="J118" s="85" t="s">
        <v>108</v>
      </c>
      <c r="K118" s="85" t="s">
        <v>109</v>
      </c>
      <c r="L118" s="85" t="s">
        <v>77</v>
      </c>
      <c r="M118" s="85" t="s">
        <v>78</v>
      </c>
    </row>
    <row r="119" spans="1:13" x14ac:dyDescent="0.25">
      <c r="A119" s="28"/>
      <c r="B119" s="24"/>
      <c r="C119" s="25"/>
      <c r="D119" s="25"/>
      <c r="E119" s="77"/>
      <c r="F119" s="64"/>
      <c r="G119" s="64"/>
      <c r="H119" s="86">
        <f>H13+H18+H23+H27+H31+H35+H39+H43+H47+H51+H55+H59+H63+H67+H71+H75+H80+H85+H89+H93+H97+H101+H105+H109+H113+H117</f>
        <v>39</v>
      </c>
      <c r="I119" s="86">
        <f>I13+I18+I23+I27+I31+I35+I39+I43+I47+I51+I55+I59+I63+I67+I71+I75+I80+I85+I89+I93+I97+I101+I105+I109+I113+I117</f>
        <v>3</v>
      </c>
      <c r="J119" s="86">
        <f>J13+J18+J23+J27+J31+J35+J39+J43+J47+J51+J55+J59+J63+J67+J71+J75+J80+J85+J89+J93+J97+J101+J105+J109+J113+J117</f>
        <v>4</v>
      </c>
      <c r="K119" s="86">
        <f>K13+K18+K23+K27+K31+K35+K39+K43+K47+K51+K55+K59+K63+K67+K71+K75+K80+K85+K89+K93+K97+K101+K105+K109+K113+K117</f>
        <v>5</v>
      </c>
      <c r="L119" s="86">
        <f t="shared" ref="L119:M119" si="28">L13+L18+L23+L27+L31+L35+L39+L43+L47+L51+L55+L59+L63+L67+L71+L75+L80+L85+L89+L93+L97+L101+L105+L109+L113+L117</f>
        <v>10</v>
      </c>
      <c r="M119" s="86">
        <f t="shared" si="28"/>
        <v>14</v>
      </c>
    </row>
    <row r="120" spans="1:13" x14ac:dyDescent="0.25">
      <c r="B120" s="24"/>
      <c r="C120" s="25"/>
      <c r="D120" s="25"/>
      <c r="E120" s="77"/>
      <c r="F120" s="64"/>
      <c r="G120" s="64"/>
      <c r="H120" s="86" t="str">
        <f>IF(H119&gt;(Moduldaten!B22*Moduldaten!B23),"Überschreitung",(IF(H119&lt;Moduldaten!B24,"zu wenig Workload","")))</f>
        <v>zu wenig Workload</v>
      </c>
      <c r="I120" s="86" t="str">
        <f>IF(I119&gt;Moduldaten!B12,"Überschreitung","")</f>
        <v/>
      </c>
      <c r="J120" s="86" t="str">
        <f>IF(J119&gt;Moduldaten!B16,"Überschreitung","")</f>
        <v/>
      </c>
      <c r="K120" s="86" t="str">
        <f>IF(K119&gt;Moduldaten!B20,"Überschreitung","")</f>
        <v/>
      </c>
      <c r="L120" s="86"/>
      <c r="M120" s="86"/>
    </row>
    <row r="121" spans="1:13" x14ac:dyDescent="0.25">
      <c r="H121" s="86">
        <f>IF(H119&gt;(Moduldaten!B22*Moduldaten!B23),H119-(Moduldaten!B22*Moduldaten!B23),(IF(H119&lt;Moduldaten!B24,Moduldaten!B24-H119,"")))</f>
        <v>111</v>
      </c>
      <c r="I121" s="86" t="str">
        <f>IF(I119&gt;Moduldaten!B12,I119-Moduldaten!B12,"")</f>
        <v/>
      </c>
      <c r="J121" s="86" t="str">
        <f>IF(J119&gt;Moduldaten!B16,J119-Moduldaten!B16,"")</f>
        <v/>
      </c>
      <c r="K121" s="86" t="str">
        <f>IF(K119&gt;Moduldaten!B20,K119-Moduldaten!B20,"")</f>
        <v/>
      </c>
      <c r="L121" s="86"/>
      <c r="M121" s="86"/>
    </row>
  </sheetData>
  <sheetProtection sheet="1" objects="1" scenarios="1" insertRows="0" selectLockedCells="1"/>
  <mergeCells count="6">
    <mergeCell ref="A1:I1"/>
    <mergeCell ref="C8:D8"/>
    <mergeCell ref="A19:A79"/>
    <mergeCell ref="A86:A117"/>
    <mergeCell ref="A10:A18"/>
    <mergeCell ref="H8:M8"/>
  </mergeCells>
  <conditionalFormatting sqref="H121">
    <cfRule type="cellIs" dxfId="14" priority="14" operator="greaterThan">
      <formula>0</formula>
    </cfRule>
  </conditionalFormatting>
  <conditionalFormatting sqref="I121:K121">
    <cfRule type="cellIs" dxfId="13" priority="13" operator="greaterThan">
      <formula>0</formula>
    </cfRule>
  </conditionalFormatting>
  <conditionalFormatting sqref="C3:C6">
    <cfRule type="cellIs" dxfId="12" priority="12" operator="equal">
      <formula>"Bitte im Blatt 'Moduldaten' den Namen eintragen"</formula>
    </cfRule>
  </conditionalFormatting>
  <conditionalFormatting sqref="H7">
    <cfRule type="cellIs" dxfId="11" priority="10" operator="greaterThan">
      <formula>0</formula>
    </cfRule>
  </conditionalFormatting>
  <conditionalFormatting sqref="I7:K7">
    <cfRule type="cellIs" dxfId="10" priority="9" operator="greaterThan">
      <formula>0</formula>
    </cfRule>
  </conditionalFormatting>
  <conditionalFormatting sqref="L121">
    <cfRule type="cellIs" dxfId="9" priority="7" operator="greaterThan">
      <formula>0</formula>
    </cfRule>
  </conditionalFormatting>
  <conditionalFormatting sqref="L7">
    <cfRule type="cellIs" dxfId="8" priority="5" operator="greaterThan">
      <formula>0</formula>
    </cfRule>
  </conditionalFormatting>
  <conditionalFormatting sqref="M121">
    <cfRule type="cellIs" dxfId="7" priority="3" operator="greaterThan">
      <formula>0</formula>
    </cfRule>
  </conditionalFormatting>
  <conditionalFormatting sqref="M7">
    <cfRule type="cellIs" dxfId="6" priority="1" operator="greaterThan">
      <formula>0</formula>
    </cfRule>
  </conditionalFormatting>
  <dataValidations disablePrompts="1" count="2">
    <dataValidation type="whole" allowBlank="1" showInputMessage="1" showErrorMessage="1" errorTitle="Keine gültige Semesterwoche" error="Die eingegebene Zahl ist nicht im Bereich der Semsterwochen zwischen 1 und 26" promptTitle="Deadline in Semesterwoche" prompt="Geben Sie die Semesterwoche der Deadline dieser Aktivität als ganze Zahl zwischen 1 und 26 ein." sqref="E10:E116">
      <formula1>1</formula1>
      <formula2>26</formula2>
    </dataValidation>
    <dataValidation type="list" allowBlank="1" showInputMessage="1" showErrorMessage="1" errorTitle="Keine Listenauswahl" error="Benutzen Sie die Funktion des Pulldown-Menüs, um das wichtigste Lernergebnis zuzuordnen!" promptTitle="Pulldown benutzen" prompt="Wählen Sie mit dem Pulldown-Menü (rechts) den Wert dieser Zelle." sqref="G33:G34">
      <formula1>$C$27:$C$34</formula1>
    </dataValidation>
  </dataValidations>
  <pageMargins left="0.38949275362318841" right="0.39855072463768115" top="0.94488188976377963" bottom="1.1811023622047245" header="0.19685039370078741" footer="0.31496062992125984"/>
  <pageSetup paperSize="9" orientation="landscape" r:id="rId1"/>
  <headerFooter>
    <oddHeader>&amp;L&amp;20Lernaktivitätenplanung und Workload-Berechnung&amp;11
&amp;R&amp;8Modulplanungstool, ELSE - E-Learning-Service-Einheit, Arne Möller</oddHeader>
    <oddFooter>&amp;L&amp;G&amp;C&amp;P von &amp;N</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ellIs" priority="28" operator="greaterThan" id="{6D7D560C-E840-4B0C-9F6B-5A1765DBBEB6}">
            <xm:f>Moduldaten!$B$22*25</xm:f>
            <x14:dxf>
              <font>
                <color rgb="FF9C0006"/>
              </font>
            </x14:dxf>
          </x14:cfRule>
          <xm:sqref>H119:M119 H120:K121 H5:M5</xm:sqref>
        </x14:conditionalFormatting>
        <x14:conditionalFormatting xmlns:xm="http://schemas.microsoft.com/office/excel/2006/main">
          <x14:cfRule type="cellIs" priority="11" operator="greaterThan" id="{9E2374DE-C823-46A9-B01E-7D3E72EFD3A4}">
            <xm:f>Moduldaten!$B$22*25</xm:f>
            <x14:dxf>
              <font>
                <color rgb="FF9C0006"/>
              </font>
            </x14:dxf>
          </x14:cfRule>
          <xm:sqref>H6:K7</xm:sqref>
        </x14:conditionalFormatting>
        <x14:conditionalFormatting xmlns:xm="http://schemas.microsoft.com/office/excel/2006/main">
          <x14:cfRule type="cellIs" priority="8" operator="greaterThan" id="{38C0FF22-DAA1-4555-A446-84DA8CE70ABC}">
            <xm:f>Moduldaten!$B$22*25</xm:f>
            <x14:dxf>
              <font>
                <color rgb="FF9C0006"/>
              </font>
            </x14:dxf>
          </x14:cfRule>
          <xm:sqref>L120:L121</xm:sqref>
        </x14:conditionalFormatting>
        <x14:conditionalFormatting xmlns:xm="http://schemas.microsoft.com/office/excel/2006/main">
          <x14:cfRule type="cellIs" priority="6" operator="greaterThan" id="{EB0E6FCD-2B96-456B-9AE9-D753155852F2}">
            <xm:f>Moduldaten!$B$22*25</xm:f>
            <x14:dxf>
              <font>
                <color rgb="FF9C0006"/>
              </font>
            </x14:dxf>
          </x14:cfRule>
          <xm:sqref>L6:L7</xm:sqref>
        </x14:conditionalFormatting>
        <x14:conditionalFormatting xmlns:xm="http://schemas.microsoft.com/office/excel/2006/main">
          <x14:cfRule type="cellIs" priority="4" operator="greaterThan" id="{94858507-EED4-47EF-B5DD-E17C8AA72F4A}">
            <xm:f>Moduldaten!$B$22*25</xm:f>
            <x14:dxf>
              <font>
                <color rgb="FF9C0006"/>
              </font>
            </x14:dxf>
          </x14:cfRule>
          <xm:sqref>M120:M121</xm:sqref>
        </x14:conditionalFormatting>
        <x14:conditionalFormatting xmlns:xm="http://schemas.microsoft.com/office/excel/2006/main">
          <x14:cfRule type="cellIs" priority="2" operator="greaterThan" id="{65966528-3A5E-4D1C-91FB-89951F53E7E2}">
            <xm:f>Moduldaten!$B$22*25</xm:f>
            <x14:dxf>
              <font>
                <color rgb="FF9C0006"/>
              </font>
            </x14:dxf>
          </x14:cfRule>
          <xm:sqref>M6:M7</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errorTitle="Keine Listenauswahl" error="Benutzen Sie die Funktion des Pulldown-Menüs, um einen Aktivitätstyp zuzuordnen!" promptTitle="Pulldown benutzen" prompt="Wählen Sie mit dem Pulldown-Menü (rechts) den Wert dieser Zelle.">
          <x14:formula1>
            <xm:f>Datentabellen!$A$62:$A$70</xm:f>
          </x14:formula1>
          <xm:sqref>F10:F12 F14:F17 F19:F22 F24:F26 F28:F30 F32:F34 F36:F38 F40:F42 F44:F46 F48:F50 F52:F54 F56:F58 F60:F62 F64:F66 F68:F70 F72:F74 F76:F79 F81:F84 F86:F88 F90:F92 F94:F96 F98:F100 F102:F104 F106:F108 F110:F112 F114:F116</xm:sqref>
        </x14:dataValidation>
        <x14:dataValidation type="list" allowBlank="1" showInputMessage="1" showErrorMessage="1" errorTitle="Keine Listenauswahl" error="Benutzen Sie die Funktion des Pulldown-Menüs, um das wichtigste Lernergebnis zuzuordnen!" promptTitle="Pulldown benutzen" prompt="Wählen Sie mit dem Pulldown-Menü (rechts) den Wert dieser Zelle.">
          <x14:formula1>
            <xm:f>Moduldaten!$C$34:$C$41</xm:f>
          </x14:formula1>
          <xm:sqref>G10:G12 G14:G17 G19:G22 G24:G26 G28:G30 G32 G36:G38 G40:G42 G44:G46 G48:G50 G52:G54 G56:G58 G60:G62 G64:G66 G68:G70 G72:G74 G76:G79 G81:G84 G86:G88 G90:G92 G94:G96 G98:G100 G102:G104 G106:G108 G110:G112 G114:G116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WhiteSpace="0" view="pageLayout" zoomScale="130" zoomScaleNormal="100" zoomScalePageLayoutView="130" workbookViewId="0">
      <selection activeCell="A3" sqref="A3:E3"/>
    </sheetView>
  </sheetViews>
  <sheetFormatPr baseColWidth="10" defaultColWidth="11.42578125" defaultRowHeight="15" x14ac:dyDescent="0.25"/>
  <cols>
    <col min="1" max="1" width="11.42578125" style="2"/>
    <col min="2" max="2" width="45.140625" customWidth="1"/>
    <col min="3" max="3" width="44.28515625" customWidth="1"/>
    <col min="4" max="4" width="14.42578125" customWidth="1"/>
    <col min="5" max="5" width="14.42578125" style="1" customWidth="1"/>
  </cols>
  <sheetData>
    <row r="1" spans="1:5" ht="18.75" x14ac:dyDescent="0.3">
      <c r="A1" s="8" t="s">
        <v>10</v>
      </c>
      <c r="B1" s="9" t="str">
        <f>Planung!C3</f>
        <v>Bitte im Blatt 'Moduldaten' den Namen eintragen</v>
      </c>
    </row>
    <row r="2" spans="1:5" ht="12.75" customHeight="1" thickBot="1" x14ac:dyDescent="0.35">
      <c r="A2" s="8"/>
      <c r="B2" s="68"/>
    </row>
    <row r="3" spans="1:5" ht="48.75" customHeight="1" thickBot="1" x14ac:dyDescent="0.3">
      <c r="A3" s="93" t="s">
        <v>95</v>
      </c>
      <c r="B3" s="94"/>
      <c r="C3" s="94"/>
      <c r="D3" s="94"/>
      <c r="E3" s="95"/>
    </row>
  </sheetData>
  <sheetProtection sheet="1" objects="1" scenarios="1" selectLockedCells="1" selectUnlockedCells="1"/>
  <mergeCells count="1">
    <mergeCell ref="A3:E3"/>
  </mergeCells>
  <pageMargins left="0.70866141732283472" right="0.78740157480314965" top="0.94488188976377963" bottom="1.1811023622047245" header="0.19685039370078741" footer="0.31496062992125984"/>
  <pageSetup paperSize="9" orientation="landscape" r:id="rId1"/>
  <headerFooter>
    <oddHeader>&amp;L&amp;20Workloadverteilung [h] über die Wochen des Semesters</oddHeader>
    <oddFooter>&amp;L&amp;G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5" x14ac:dyDescent="0.25"/>
  <sheetData/>
  <sheetProtection sheet="1" objects="1" scenarios="1" selectLockedCells="1" selectUnlockedCells="1"/>
  <pageMargins left="0.7" right="0.7" top="0.78740157499999996" bottom="0.787401574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 zoomScale="115" zoomScaleNormal="100" zoomScalePageLayoutView="115" workbookViewId="0">
      <selection activeCell="H33" sqref="H33"/>
    </sheetView>
  </sheetViews>
  <sheetFormatPr baseColWidth="10" defaultRowHeight="15" x14ac:dyDescent="0.25"/>
  <sheetData/>
  <sheetProtection sheet="1" objects="1" scenarios="1" selectLockedCells="1" selectUnlockedCells="1"/>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K31" sqref="K31"/>
    </sheetView>
  </sheetViews>
  <sheetFormatPr baseColWidth="10" defaultRowHeight="15" x14ac:dyDescent="0.25"/>
  <sheetData/>
  <sheetProtection sheet="1" objects="1" scenarios="1" selectLockedCells="1" selectUnlockedCells="1"/>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selection activeCell="E4" sqref="E4"/>
    </sheetView>
  </sheetViews>
  <sheetFormatPr baseColWidth="10" defaultRowHeight="15" x14ac:dyDescent="0.25"/>
  <cols>
    <col min="1" max="1" width="20.140625" customWidth="1"/>
    <col min="7" max="7" width="11.42578125" customWidth="1"/>
  </cols>
  <sheetData>
    <row r="1" spans="1:7" ht="18.75" x14ac:dyDescent="0.3">
      <c r="A1" s="6" t="s">
        <v>9</v>
      </c>
    </row>
    <row r="3" spans="1:7" x14ac:dyDescent="0.25">
      <c r="A3" s="7" t="s">
        <v>5</v>
      </c>
      <c r="B3" s="7" t="s">
        <v>3</v>
      </c>
      <c r="C3" s="7" t="s">
        <v>105</v>
      </c>
      <c r="D3" s="7" t="s">
        <v>106</v>
      </c>
      <c r="E3" s="7" t="s">
        <v>112</v>
      </c>
      <c r="F3" s="7" t="s">
        <v>80</v>
      </c>
      <c r="G3" s="7" t="s">
        <v>81</v>
      </c>
    </row>
    <row r="4" spans="1:7" x14ac:dyDescent="0.25">
      <c r="A4" s="7">
        <v>-2</v>
      </c>
      <c r="B4" s="7">
        <f>Planung!H13</f>
        <v>22</v>
      </c>
      <c r="C4" s="7">
        <f>Planung!I13</f>
        <v>3</v>
      </c>
      <c r="D4" s="7">
        <f>Planung!J13</f>
        <v>4</v>
      </c>
      <c r="E4" s="7">
        <f>Planung!K13</f>
        <v>5</v>
      </c>
      <c r="F4" s="7">
        <f>Planung!L13</f>
        <v>4</v>
      </c>
      <c r="G4" s="7">
        <f>Planung!M13</f>
        <v>11</v>
      </c>
    </row>
    <row r="5" spans="1:7" x14ac:dyDescent="0.25">
      <c r="A5" s="7">
        <v>-1</v>
      </c>
      <c r="B5" s="7">
        <f>Planung!H18</f>
        <v>17</v>
      </c>
      <c r="C5" s="7">
        <f>Planung!I18</f>
        <v>0</v>
      </c>
      <c r="D5" s="7">
        <f>Planung!J18</f>
        <v>0</v>
      </c>
      <c r="E5" s="7">
        <f>Planung!K18</f>
        <v>0</v>
      </c>
      <c r="F5" s="7">
        <f>Planung!L18</f>
        <v>6</v>
      </c>
      <c r="G5" s="7">
        <f>Planung!M18</f>
        <v>3</v>
      </c>
    </row>
    <row r="6" spans="1:7" x14ac:dyDescent="0.25">
      <c r="A6" s="7">
        <v>1</v>
      </c>
      <c r="B6" s="7">
        <f>Planung!H23</f>
        <v>0</v>
      </c>
      <c r="C6" s="7">
        <f>Planung!I23</f>
        <v>0</v>
      </c>
      <c r="D6" s="7">
        <f>Planung!J23</f>
        <v>0</v>
      </c>
      <c r="E6" s="7">
        <f>Planung!K23</f>
        <v>0</v>
      </c>
      <c r="F6" s="7">
        <f>Planung!L23</f>
        <v>0</v>
      </c>
      <c r="G6" s="7">
        <f>Planung!M23</f>
        <v>0</v>
      </c>
    </row>
    <row r="7" spans="1:7" x14ac:dyDescent="0.25">
      <c r="A7" s="7">
        <v>2</v>
      </c>
      <c r="B7" s="7">
        <f>Planung!H27</f>
        <v>0</v>
      </c>
      <c r="C7" s="7">
        <f>Planung!I27</f>
        <v>0</v>
      </c>
      <c r="D7" s="7">
        <f>Planung!J27</f>
        <v>0</v>
      </c>
      <c r="E7" s="7">
        <f>Planung!K27</f>
        <v>0</v>
      </c>
      <c r="F7" s="7">
        <f>Planung!L27</f>
        <v>0</v>
      </c>
      <c r="G7" s="7">
        <f>Planung!M27</f>
        <v>0</v>
      </c>
    </row>
    <row r="8" spans="1:7" x14ac:dyDescent="0.25">
      <c r="A8" s="7">
        <v>3</v>
      </c>
      <c r="B8" s="7">
        <f>Planung!H31</f>
        <v>0</v>
      </c>
      <c r="C8" s="7">
        <f>Planung!I31</f>
        <v>0</v>
      </c>
      <c r="D8" s="7">
        <f>Planung!J31</f>
        <v>0</v>
      </c>
      <c r="E8" s="7">
        <f>Planung!K31</f>
        <v>0</v>
      </c>
      <c r="F8" s="7">
        <f>Planung!L31</f>
        <v>0</v>
      </c>
      <c r="G8" s="7">
        <f>Planung!M31</f>
        <v>0</v>
      </c>
    </row>
    <row r="9" spans="1:7" x14ac:dyDescent="0.25">
      <c r="A9" s="7">
        <v>4</v>
      </c>
      <c r="B9" s="7">
        <f>Planung!H35</f>
        <v>0</v>
      </c>
      <c r="C9" s="7">
        <f>Planung!I35</f>
        <v>0</v>
      </c>
      <c r="D9" s="7">
        <f>Planung!J35</f>
        <v>0</v>
      </c>
      <c r="E9" s="7">
        <f>Planung!K35</f>
        <v>0</v>
      </c>
      <c r="F9" s="7">
        <f>Planung!L35</f>
        <v>0</v>
      </c>
      <c r="G9" s="7">
        <f>Planung!M35</f>
        <v>0</v>
      </c>
    </row>
    <row r="10" spans="1:7" x14ac:dyDescent="0.25">
      <c r="A10" s="7">
        <v>5</v>
      </c>
      <c r="B10" s="7">
        <f>Planung!H39</f>
        <v>0</v>
      </c>
      <c r="C10" s="7">
        <f>Planung!I39</f>
        <v>0</v>
      </c>
      <c r="D10" s="7">
        <f>Planung!J39</f>
        <v>0</v>
      </c>
      <c r="E10" s="7">
        <f>Planung!K39</f>
        <v>0</v>
      </c>
      <c r="F10" s="7">
        <f>Planung!L39</f>
        <v>0</v>
      </c>
      <c r="G10" s="7">
        <f>Planung!M39</f>
        <v>0</v>
      </c>
    </row>
    <row r="11" spans="1:7" x14ac:dyDescent="0.25">
      <c r="A11" s="7">
        <v>6</v>
      </c>
      <c r="B11" s="7">
        <f>Planung!H43</f>
        <v>0</v>
      </c>
      <c r="C11" s="7">
        <f>Planung!I43</f>
        <v>0</v>
      </c>
      <c r="D11" s="7">
        <f>Planung!J43</f>
        <v>0</v>
      </c>
      <c r="E11" s="7">
        <f>Planung!K43</f>
        <v>0</v>
      </c>
      <c r="F11" s="7">
        <f>Planung!L43</f>
        <v>0</v>
      </c>
      <c r="G11" s="7">
        <f>Planung!M43</f>
        <v>0</v>
      </c>
    </row>
    <row r="12" spans="1:7" x14ac:dyDescent="0.25">
      <c r="A12" s="7">
        <v>7</v>
      </c>
      <c r="B12" s="7">
        <f>Planung!H47</f>
        <v>0</v>
      </c>
      <c r="C12" s="7">
        <f>Planung!I47</f>
        <v>0</v>
      </c>
      <c r="D12" s="7">
        <f>Planung!J47</f>
        <v>0</v>
      </c>
      <c r="E12" s="7">
        <f>Planung!K47</f>
        <v>0</v>
      </c>
      <c r="F12" s="7">
        <f>Planung!L47</f>
        <v>0</v>
      </c>
      <c r="G12" s="7">
        <f>Planung!M47</f>
        <v>0</v>
      </c>
    </row>
    <row r="13" spans="1:7" x14ac:dyDescent="0.25">
      <c r="A13" s="7">
        <v>8</v>
      </c>
      <c r="B13" s="7">
        <f>Planung!H51</f>
        <v>0</v>
      </c>
      <c r="C13" s="7">
        <f>Planung!I51</f>
        <v>0</v>
      </c>
      <c r="D13" s="7">
        <f>Planung!J51</f>
        <v>0</v>
      </c>
      <c r="E13" s="7">
        <f>Planung!K51</f>
        <v>0</v>
      </c>
      <c r="F13" s="7">
        <f>Planung!L51</f>
        <v>0</v>
      </c>
      <c r="G13" s="7">
        <f>Planung!M51</f>
        <v>0</v>
      </c>
    </row>
    <row r="14" spans="1:7" x14ac:dyDescent="0.25">
      <c r="A14" s="7">
        <v>9</v>
      </c>
      <c r="B14" s="7">
        <f>Planung!H55</f>
        <v>0</v>
      </c>
      <c r="C14" s="7">
        <f>Planung!I55</f>
        <v>0</v>
      </c>
      <c r="D14" s="7">
        <f>Planung!J55</f>
        <v>0</v>
      </c>
      <c r="E14" s="7">
        <f>Planung!K55</f>
        <v>0</v>
      </c>
      <c r="F14" s="7">
        <f>Planung!L55</f>
        <v>0</v>
      </c>
      <c r="G14" s="7">
        <f>Planung!M55</f>
        <v>0</v>
      </c>
    </row>
    <row r="15" spans="1:7" x14ac:dyDescent="0.25">
      <c r="A15" s="7">
        <v>10</v>
      </c>
      <c r="B15" s="7">
        <f>Planung!H59</f>
        <v>0</v>
      </c>
      <c r="C15" s="7">
        <f>Planung!I59</f>
        <v>0</v>
      </c>
      <c r="D15" s="7">
        <f>Planung!J59</f>
        <v>0</v>
      </c>
      <c r="E15" s="7">
        <f>Planung!K59</f>
        <v>0</v>
      </c>
      <c r="F15" s="7">
        <f>Planung!L59</f>
        <v>0</v>
      </c>
      <c r="G15" s="7">
        <f>Planung!M59</f>
        <v>0</v>
      </c>
    </row>
    <row r="16" spans="1:7" x14ac:dyDescent="0.25">
      <c r="A16" s="7">
        <v>11</v>
      </c>
      <c r="B16" s="7">
        <f>Planung!H63</f>
        <v>0</v>
      </c>
      <c r="C16" s="7">
        <f>Planung!I63</f>
        <v>0</v>
      </c>
      <c r="D16" s="7">
        <f>Planung!J63</f>
        <v>0</v>
      </c>
      <c r="E16" s="7">
        <f>Planung!K63</f>
        <v>0</v>
      </c>
      <c r="F16" s="7">
        <f>Planung!L63</f>
        <v>0</v>
      </c>
      <c r="G16" s="7">
        <f>Planung!M63</f>
        <v>0</v>
      </c>
    </row>
    <row r="17" spans="1:7" x14ac:dyDescent="0.25">
      <c r="A17" s="7">
        <v>12</v>
      </c>
      <c r="B17" s="7">
        <f>Planung!H67</f>
        <v>0</v>
      </c>
      <c r="C17" s="7">
        <f>Planung!I67</f>
        <v>0</v>
      </c>
      <c r="D17" s="7">
        <f>Planung!J67</f>
        <v>0</v>
      </c>
      <c r="E17" s="7">
        <f>Planung!K67</f>
        <v>0</v>
      </c>
      <c r="F17" s="7">
        <f>Planung!L67</f>
        <v>0</v>
      </c>
      <c r="G17" s="7">
        <f>Planung!M67</f>
        <v>0</v>
      </c>
    </row>
    <row r="18" spans="1:7" x14ac:dyDescent="0.25">
      <c r="A18" s="7">
        <v>13</v>
      </c>
      <c r="B18" s="7">
        <f>Planung!H71</f>
        <v>0</v>
      </c>
      <c r="C18" s="7">
        <f>Planung!I71</f>
        <v>0</v>
      </c>
      <c r="D18" s="7">
        <f>Planung!J71</f>
        <v>0</v>
      </c>
      <c r="E18" s="7">
        <f>Planung!K71</f>
        <v>0</v>
      </c>
      <c r="F18" s="7">
        <f>Planung!L71</f>
        <v>0</v>
      </c>
      <c r="G18" s="7">
        <f>Planung!M71</f>
        <v>0</v>
      </c>
    </row>
    <row r="19" spans="1:7" x14ac:dyDescent="0.25">
      <c r="A19" s="7">
        <v>14</v>
      </c>
      <c r="B19" s="7">
        <f>Planung!H75</f>
        <v>0</v>
      </c>
      <c r="C19" s="7">
        <f>Planung!I75</f>
        <v>0</v>
      </c>
      <c r="D19" s="7">
        <f>Planung!J75</f>
        <v>0</v>
      </c>
      <c r="E19" s="7">
        <f>Planung!K75</f>
        <v>0</v>
      </c>
      <c r="F19" s="7">
        <f>Planung!L75</f>
        <v>0</v>
      </c>
      <c r="G19" s="7">
        <f>Planung!M75</f>
        <v>0</v>
      </c>
    </row>
    <row r="20" spans="1:7" x14ac:dyDescent="0.25">
      <c r="A20" s="7">
        <v>15</v>
      </c>
      <c r="B20" s="7">
        <f>Planung!H80</f>
        <v>0</v>
      </c>
      <c r="C20" s="7">
        <f>Planung!I80</f>
        <v>0</v>
      </c>
      <c r="D20" s="7">
        <f>Planung!J80</f>
        <v>0</v>
      </c>
      <c r="E20" s="7">
        <f>Planung!K80</f>
        <v>0</v>
      </c>
      <c r="F20" s="7">
        <f>Planung!L80</f>
        <v>0</v>
      </c>
      <c r="G20" s="7">
        <f>Planung!M80</f>
        <v>0</v>
      </c>
    </row>
    <row r="21" spans="1:7" x14ac:dyDescent="0.25">
      <c r="A21" s="7">
        <v>16</v>
      </c>
      <c r="B21" s="7">
        <f>Planung!H85</f>
        <v>0</v>
      </c>
      <c r="C21" s="7">
        <f>Planung!I85</f>
        <v>0</v>
      </c>
      <c r="D21" s="7">
        <f>Planung!J85</f>
        <v>0</v>
      </c>
      <c r="E21" s="7">
        <f>Planung!K85</f>
        <v>0</v>
      </c>
      <c r="F21" s="7">
        <f>Planung!L85</f>
        <v>0</v>
      </c>
      <c r="G21" s="7">
        <f>Planung!M85</f>
        <v>0</v>
      </c>
    </row>
    <row r="22" spans="1:7" x14ac:dyDescent="0.25">
      <c r="A22" s="7">
        <v>1</v>
      </c>
      <c r="B22" s="7">
        <f>Planung!H89</f>
        <v>0</v>
      </c>
      <c r="C22" s="7">
        <f>Planung!I89</f>
        <v>0</v>
      </c>
      <c r="D22" s="7">
        <f>Planung!J89</f>
        <v>0</v>
      </c>
      <c r="E22" s="7">
        <f>Planung!K89</f>
        <v>0</v>
      </c>
      <c r="F22" s="7">
        <f>Planung!L89</f>
        <v>0</v>
      </c>
      <c r="G22" s="7">
        <f>Planung!M89</f>
        <v>0</v>
      </c>
    </row>
    <row r="23" spans="1:7" x14ac:dyDescent="0.25">
      <c r="A23" s="7">
        <v>2</v>
      </c>
      <c r="B23" s="7">
        <f>Planung!H93</f>
        <v>0</v>
      </c>
      <c r="C23" s="7">
        <f>Planung!I93</f>
        <v>0</v>
      </c>
      <c r="D23" s="7">
        <f>Planung!J93</f>
        <v>0</v>
      </c>
      <c r="E23" s="7">
        <f>Planung!K93</f>
        <v>0</v>
      </c>
      <c r="F23" s="7">
        <f>Planung!L93</f>
        <v>0</v>
      </c>
      <c r="G23" s="7">
        <f>Planung!M93</f>
        <v>0</v>
      </c>
    </row>
    <row r="24" spans="1:7" x14ac:dyDescent="0.25">
      <c r="A24" s="7">
        <v>3</v>
      </c>
      <c r="B24" s="7">
        <f>Planung!H97</f>
        <v>0</v>
      </c>
      <c r="C24" s="7">
        <f>Planung!I97</f>
        <v>0</v>
      </c>
      <c r="D24" s="7">
        <f>Planung!J97</f>
        <v>0</v>
      </c>
      <c r="E24" s="7">
        <f>Planung!K97</f>
        <v>0</v>
      </c>
      <c r="F24" s="7">
        <f>Planung!L97</f>
        <v>0</v>
      </c>
      <c r="G24" s="7">
        <f>Planung!M97</f>
        <v>0</v>
      </c>
    </row>
    <row r="25" spans="1:7" x14ac:dyDescent="0.25">
      <c r="A25" s="7">
        <v>4</v>
      </c>
      <c r="B25" s="7">
        <f>Planung!H101</f>
        <v>0</v>
      </c>
      <c r="C25" s="7">
        <f>Planung!I101</f>
        <v>0</v>
      </c>
      <c r="D25" s="7">
        <f>Planung!J101</f>
        <v>0</v>
      </c>
      <c r="E25" s="7">
        <f>Planung!K101</f>
        <v>0</v>
      </c>
      <c r="F25" s="7">
        <f>Planung!L101</f>
        <v>0</v>
      </c>
      <c r="G25" s="7">
        <f>Planung!M101</f>
        <v>0</v>
      </c>
    </row>
    <row r="26" spans="1:7" x14ac:dyDescent="0.25">
      <c r="A26" s="7">
        <v>5</v>
      </c>
      <c r="B26" s="7">
        <f>Planung!H105</f>
        <v>0</v>
      </c>
      <c r="C26" s="7">
        <f>Planung!I105</f>
        <v>0</v>
      </c>
      <c r="D26" s="7">
        <f>Planung!J105</f>
        <v>0</v>
      </c>
      <c r="E26" s="7">
        <f>Planung!K105</f>
        <v>0</v>
      </c>
      <c r="F26" s="7">
        <f>Planung!L105</f>
        <v>0</v>
      </c>
      <c r="G26" s="7">
        <f>Planung!M105</f>
        <v>0</v>
      </c>
    </row>
    <row r="27" spans="1:7" x14ac:dyDescent="0.25">
      <c r="A27" s="7">
        <v>6</v>
      </c>
      <c r="B27" s="7">
        <f>Planung!H109</f>
        <v>0</v>
      </c>
      <c r="C27" s="7">
        <f>Planung!I109</f>
        <v>0</v>
      </c>
      <c r="D27" s="7">
        <f>Planung!J109</f>
        <v>0</v>
      </c>
      <c r="E27" s="7">
        <f>Planung!K109</f>
        <v>0</v>
      </c>
      <c r="F27" s="7">
        <f>Planung!L109</f>
        <v>0</v>
      </c>
      <c r="G27" s="7">
        <f>Planung!M109</f>
        <v>0</v>
      </c>
    </row>
    <row r="28" spans="1:7" x14ac:dyDescent="0.25">
      <c r="A28" s="7">
        <v>7</v>
      </c>
      <c r="B28" s="7">
        <f>Planung!H113</f>
        <v>0</v>
      </c>
      <c r="C28" s="7">
        <f>Planung!I113</f>
        <v>0</v>
      </c>
      <c r="D28" s="7">
        <f>Planung!J113</f>
        <v>0</v>
      </c>
      <c r="E28" s="7">
        <f>Planung!K113</f>
        <v>0</v>
      </c>
      <c r="F28" s="7">
        <f>Planung!L113</f>
        <v>0</v>
      </c>
      <c r="G28" s="7">
        <f>Planung!M113</f>
        <v>0</v>
      </c>
    </row>
    <row r="29" spans="1:7" x14ac:dyDescent="0.25">
      <c r="A29" s="7">
        <v>8</v>
      </c>
      <c r="B29" s="7">
        <f>Planung!H117</f>
        <v>0</v>
      </c>
      <c r="C29" s="7">
        <f>Planung!I117</f>
        <v>0</v>
      </c>
      <c r="D29" s="7">
        <f>Planung!J117</f>
        <v>0</v>
      </c>
      <c r="E29" s="7">
        <f>Planung!K117</f>
        <v>0</v>
      </c>
      <c r="F29" s="7">
        <f>Planung!L117</f>
        <v>0</v>
      </c>
      <c r="G29" s="7">
        <f>Planung!M117</f>
        <v>0</v>
      </c>
    </row>
    <row r="32" spans="1:7" ht="18.75" x14ac:dyDescent="0.3">
      <c r="A32" s="6" t="s">
        <v>16</v>
      </c>
    </row>
    <row r="34" spans="1:7" x14ac:dyDescent="0.25">
      <c r="A34" s="7" t="s">
        <v>5</v>
      </c>
      <c r="G34" t="s">
        <v>93</v>
      </c>
    </row>
    <row r="35" spans="1:7" x14ac:dyDescent="0.25">
      <c r="A35" s="7">
        <v>-2</v>
      </c>
      <c r="F35">
        <v>1</v>
      </c>
      <c r="G35">
        <f>COUNTIF(Planung!E10:E116,1)</f>
        <v>0</v>
      </c>
    </row>
    <row r="36" spans="1:7" x14ac:dyDescent="0.25">
      <c r="A36" s="7">
        <v>-1</v>
      </c>
      <c r="F36">
        <v>2</v>
      </c>
      <c r="G36">
        <f>COUNTIF(Planung!E10:E116,2)</f>
        <v>1</v>
      </c>
    </row>
    <row r="37" spans="1:7" x14ac:dyDescent="0.25">
      <c r="A37" s="7">
        <v>1</v>
      </c>
      <c r="F37">
        <v>3</v>
      </c>
      <c r="G37">
        <f>COUNTIF(Planung!E10:E116,3)</f>
        <v>0</v>
      </c>
    </row>
    <row r="38" spans="1:7" x14ac:dyDescent="0.25">
      <c r="A38" s="7">
        <v>2</v>
      </c>
      <c r="F38">
        <v>4</v>
      </c>
      <c r="G38">
        <f>COUNTIF(Planung!E10:E116,4)</f>
        <v>1</v>
      </c>
    </row>
    <row r="39" spans="1:7" x14ac:dyDescent="0.25">
      <c r="A39" s="7">
        <v>3</v>
      </c>
      <c r="F39">
        <v>5</v>
      </c>
      <c r="G39">
        <f>COUNTIF(Planung!E10:E116,5)</f>
        <v>0</v>
      </c>
    </row>
    <row r="40" spans="1:7" x14ac:dyDescent="0.25">
      <c r="A40" s="7">
        <v>4</v>
      </c>
      <c r="F40">
        <v>6</v>
      </c>
      <c r="G40">
        <f>COUNTIF(Planung!E10:E116,6)</f>
        <v>0</v>
      </c>
    </row>
    <row r="41" spans="1:7" x14ac:dyDescent="0.25">
      <c r="A41" s="7">
        <v>5</v>
      </c>
      <c r="F41">
        <v>7</v>
      </c>
      <c r="G41">
        <f>COUNTIF(Planung!E10:E116,7)</f>
        <v>1</v>
      </c>
    </row>
    <row r="42" spans="1:7" x14ac:dyDescent="0.25">
      <c r="A42" s="7">
        <v>6</v>
      </c>
      <c r="F42">
        <v>8</v>
      </c>
      <c r="G42">
        <f>COUNTIF(Planung!E10:E116,8)</f>
        <v>0</v>
      </c>
    </row>
    <row r="43" spans="1:7" x14ac:dyDescent="0.25">
      <c r="A43" s="7">
        <v>7</v>
      </c>
      <c r="F43">
        <v>9</v>
      </c>
      <c r="G43">
        <f>COUNTIF(Planung!E10:E116,9)</f>
        <v>0</v>
      </c>
    </row>
    <row r="44" spans="1:7" x14ac:dyDescent="0.25">
      <c r="A44" s="7">
        <v>8</v>
      </c>
      <c r="F44">
        <v>10</v>
      </c>
      <c r="G44">
        <f>COUNTIF(Planung!E10:E116,10)</f>
        <v>0</v>
      </c>
    </row>
    <row r="45" spans="1:7" x14ac:dyDescent="0.25">
      <c r="A45" s="7">
        <v>9</v>
      </c>
      <c r="F45">
        <v>11</v>
      </c>
      <c r="G45">
        <f>COUNTIF(Planung!E10:E116,11)</f>
        <v>0</v>
      </c>
    </row>
    <row r="46" spans="1:7" x14ac:dyDescent="0.25">
      <c r="A46" s="7">
        <v>10</v>
      </c>
      <c r="F46">
        <v>12</v>
      </c>
      <c r="G46">
        <f>COUNTIF(Planung!E10:E116,12)</f>
        <v>0</v>
      </c>
    </row>
    <row r="47" spans="1:7" x14ac:dyDescent="0.25">
      <c r="A47" s="7">
        <v>11</v>
      </c>
      <c r="F47">
        <v>13</v>
      </c>
      <c r="G47">
        <f>COUNTIF(Planung!E10:E116,13)</f>
        <v>0</v>
      </c>
    </row>
    <row r="48" spans="1:7" x14ac:dyDescent="0.25">
      <c r="A48" s="7">
        <v>12</v>
      </c>
      <c r="F48">
        <v>14</v>
      </c>
      <c r="G48">
        <f>COUNTIF(Planung!E10:E116,14)</f>
        <v>0</v>
      </c>
    </row>
    <row r="49" spans="1:7" x14ac:dyDescent="0.25">
      <c r="A49" s="7">
        <v>13</v>
      </c>
      <c r="F49">
        <v>15</v>
      </c>
      <c r="G49">
        <f>COUNTIF(Planung!E10:E116,15)</f>
        <v>0</v>
      </c>
    </row>
    <row r="50" spans="1:7" x14ac:dyDescent="0.25">
      <c r="A50" s="7">
        <v>14</v>
      </c>
      <c r="F50">
        <v>16</v>
      </c>
      <c r="G50">
        <f>COUNTIF(Planung!E10:E116,16)</f>
        <v>0</v>
      </c>
    </row>
    <row r="51" spans="1:7" x14ac:dyDescent="0.25">
      <c r="A51" s="7">
        <v>15</v>
      </c>
      <c r="F51">
        <v>17</v>
      </c>
      <c r="G51">
        <f>COUNTIF(Planung!E10:E116,17)</f>
        <v>0</v>
      </c>
    </row>
    <row r="52" spans="1:7" x14ac:dyDescent="0.25">
      <c r="A52" s="7">
        <v>16</v>
      </c>
      <c r="F52">
        <v>18</v>
      </c>
      <c r="G52">
        <f>COUNTIF(Planung!E10:E116,18)</f>
        <v>0</v>
      </c>
    </row>
    <row r="53" spans="1:7" x14ac:dyDescent="0.25">
      <c r="A53" s="7">
        <v>1</v>
      </c>
      <c r="F53">
        <v>19</v>
      </c>
      <c r="G53">
        <f>COUNTIF(Planung!E10:E116,19)</f>
        <v>0</v>
      </c>
    </row>
    <row r="54" spans="1:7" x14ac:dyDescent="0.25">
      <c r="A54" s="7">
        <v>2</v>
      </c>
      <c r="F54">
        <v>20</v>
      </c>
      <c r="G54">
        <f>COUNTIF(Planung!E10:E116,20)</f>
        <v>0</v>
      </c>
    </row>
    <row r="55" spans="1:7" x14ac:dyDescent="0.25">
      <c r="A55" s="7">
        <v>3</v>
      </c>
      <c r="F55">
        <v>21</v>
      </c>
      <c r="G55">
        <f>COUNTIF(Planung!E10:E116,21)</f>
        <v>0</v>
      </c>
    </row>
    <row r="56" spans="1:7" x14ac:dyDescent="0.25">
      <c r="A56" s="7">
        <v>4</v>
      </c>
      <c r="F56">
        <v>22</v>
      </c>
      <c r="G56">
        <f>COUNTIF(Planung!E10:E116,22)</f>
        <v>0</v>
      </c>
    </row>
    <row r="57" spans="1:7" x14ac:dyDescent="0.25">
      <c r="A57" s="7">
        <v>5</v>
      </c>
      <c r="F57">
        <v>23</v>
      </c>
      <c r="G57">
        <f>COUNTIF(Planung!E10:E116,23)</f>
        <v>0</v>
      </c>
    </row>
    <row r="58" spans="1:7" x14ac:dyDescent="0.25">
      <c r="A58" s="7">
        <v>6</v>
      </c>
      <c r="F58">
        <v>24</v>
      </c>
      <c r="G58">
        <f>COUNTIF(Planung!E10:E116,24)</f>
        <v>0</v>
      </c>
    </row>
    <row r="59" spans="1:7" x14ac:dyDescent="0.25">
      <c r="A59" s="7">
        <v>7</v>
      </c>
      <c r="F59">
        <v>25</v>
      </c>
      <c r="G59">
        <f>COUNTIF(Planung!E10:E116,25)</f>
        <v>0</v>
      </c>
    </row>
    <row r="60" spans="1:7" x14ac:dyDescent="0.25">
      <c r="A60" s="7">
        <v>8</v>
      </c>
      <c r="F60">
        <v>26</v>
      </c>
      <c r="G60">
        <f>COUNTIF(Planung!E10:E116,26)</f>
        <v>0</v>
      </c>
    </row>
    <row r="63" spans="1:7" s="14" customFormat="1" ht="30" x14ac:dyDescent="0.25">
      <c r="A63" s="14" t="s">
        <v>28</v>
      </c>
      <c r="B63" s="14">
        <f>SUMIFS(Planung!H10:H116,Planung!F10:F116,"Lesen,Zuhören,Anschauen")</f>
        <v>12</v>
      </c>
    </row>
    <row r="64" spans="1:7" x14ac:dyDescent="0.25">
      <c r="A64" t="s">
        <v>20</v>
      </c>
      <c r="B64">
        <f>SUMIFS(Planung!H10:H116,Planung!F10:F116,"Einübung")</f>
        <v>6</v>
      </c>
    </row>
    <row r="65" spans="1:2" x14ac:dyDescent="0.25">
      <c r="A65" t="s">
        <v>17</v>
      </c>
      <c r="B65">
        <f>SUMIFS(Planung!H10:H116,Planung!F10:F116,"Recherche")</f>
        <v>4</v>
      </c>
    </row>
    <row r="66" spans="1:2" x14ac:dyDescent="0.25">
      <c r="A66" t="s">
        <v>18</v>
      </c>
      <c r="B66">
        <f>SUMIFS(Planung!H10:H116,Planung!F10:F116,"Diskussion")</f>
        <v>0</v>
      </c>
    </row>
    <row r="67" spans="1:2" x14ac:dyDescent="0.25">
      <c r="A67" t="s">
        <v>19</v>
      </c>
      <c r="B67">
        <f>SUMIFS(Planung!H10:H116,Planung!F10:F116,"Zusammenarbeit")</f>
        <v>0</v>
      </c>
    </row>
    <row r="68" spans="1:2" x14ac:dyDescent="0.25">
      <c r="A68" t="s">
        <v>22</v>
      </c>
      <c r="B68">
        <f>SUMIFS(Planung!H10:H116,Planung!F10:F116,"Analyse/Bewertung")</f>
        <v>0</v>
      </c>
    </row>
    <row r="69" spans="1:2" x14ac:dyDescent="0.25">
      <c r="A69" t="s">
        <v>21</v>
      </c>
      <c r="B69">
        <f>SUMIFS(Planung!H10:H116,Planung!F10:F116,"Produktion")</f>
        <v>0</v>
      </c>
    </row>
    <row r="70" spans="1:2" x14ac:dyDescent="0.25">
      <c r="A70" t="s">
        <v>45</v>
      </c>
      <c r="B70">
        <f>SUMIFS(Planung!H10:H116,Planung!F10:F116,"META: Reflexion, Soft Skills,...")</f>
        <v>0</v>
      </c>
    </row>
    <row r="71" spans="1:2" x14ac:dyDescent="0.25">
      <c r="A71" t="s">
        <v>24</v>
      </c>
      <c r="B71">
        <f>SUMIFS(Planung!H10:H116,Planung!F10:F116,"")-Planung!H13-Planung!H18-Planung!H23-Planung!H27-Planung!H31-Planung!H35-Planung!H39-Planung!H43-Planung!H47-Planung!H51-Planung!H55-Planung!H59-Planung!H63-Planung!H67-Planung!H71-Planung!H75-Planung!H80-Planung!H85-Planung!H89-Planung!H93-Planung!H97-Planung!H101-Planung!H105-Planung!H109-Planung!H113-Planung!H117</f>
        <v>17</v>
      </c>
    </row>
    <row r="73" spans="1:2" x14ac:dyDescent="0.25">
      <c r="A73" s="17" t="s">
        <v>30</v>
      </c>
      <c r="B73">
        <f>SUMIFS(Planung!H10:H116,Planung!G10:G116,Moduldaten!C34)</f>
        <v>12</v>
      </c>
    </row>
    <row r="74" spans="1:2" x14ac:dyDescent="0.25">
      <c r="A74" s="17" t="s">
        <v>31</v>
      </c>
      <c r="B74">
        <f>SUMIFS(Planung!H10:H116,Planung!G10:G116,Moduldaten!C35)</f>
        <v>6</v>
      </c>
    </row>
    <row r="75" spans="1:2" x14ac:dyDescent="0.25">
      <c r="A75" s="17" t="s">
        <v>32</v>
      </c>
      <c r="B75">
        <f>SUMIFS(Planung!H10:H116,Planung!G10:G116,Moduldaten!C36)</f>
        <v>4</v>
      </c>
    </row>
    <row r="76" spans="1:2" x14ac:dyDescent="0.25">
      <c r="A76" s="17" t="s">
        <v>33</v>
      </c>
      <c r="B76">
        <f>SUMIFS(Planung!H10:H116,Planung!G10:G116,Moduldaten!C37)</f>
        <v>0</v>
      </c>
    </row>
    <row r="77" spans="1:2" x14ac:dyDescent="0.25">
      <c r="A77" s="17" t="s">
        <v>34</v>
      </c>
      <c r="B77">
        <f>SUMIFS(Planung!H10:H116,Planung!G10:G116,Moduldaten!C38)</f>
        <v>0</v>
      </c>
    </row>
    <row r="78" spans="1:2" x14ac:dyDescent="0.25">
      <c r="A78" s="17" t="s">
        <v>35</v>
      </c>
      <c r="B78">
        <f>SUMIFS(Planung!H10:H116,Planung!G10:G116,Moduldaten!C39)</f>
        <v>0</v>
      </c>
    </row>
    <row r="79" spans="1:2" x14ac:dyDescent="0.25">
      <c r="A79" s="17" t="s">
        <v>36</v>
      </c>
      <c r="B79">
        <f>SUMIFS(Planung!H10:H116,Planung!G10:G116,Moduldaten!C40)</f>
        <v>0</v>
      </c>
    </row>
    <row r="80" spans="1:2" x14ac:dyDescent="0.25">
      <c r="A80" s="17" t="s">
        <v>40</v>
      </c>
      <c r="B80">
        <f>SUMIFS(Planung!H10:H116,Planung!G10:G116,"")-Planung!H13-Planung!H18-Planung!H23-Planung!H27-Planung!H31-Planung!H35-Planung!H39-Planung!H43-Planung!H47-Planung!H51-Planung!H55-Planung!H59-Planung!H63-Planung!H67-Planung!H71-Planung!H75-Planung!H80-Planung!H85-Planung!H89-Planung!H93-Planung!H97-Planung!H101-Planung!H105-Planung!H109-Planung!H113-Planung!H117</f>
        <v>17</v>
      </c>
    </row>
  </sheetData>
  <sheetProtection sheet="1" objects="1" scenarios="1" selectLockedCells="1" selectUnlockedCells="1"/>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view="pageLayout" zoomScaleNormal="100" workbookViewId="0">
      <selection activeCell="B1" sqref="B1"/>
    </sheetView>
  </sheetViews>
  <sheetFormatPr baseColWidth="10" defaultColWidth="11.42578125" defaultRowHeight="15" x14ac:dyDescent="0.25"/>
  <cols>
    <col min="1" max="1" width="11.42578125" style="2"/>
    <col min="2" max="2" width="45.140625" customWidth="1"/>
    <col min="3" max="3" width="44.28515625" customWidth="1"/>
    <col min="4" max="4" width="14.42578125" customWidth="1"/>
    <col min="5" max="5" width="14.42578125" style="1" customWidth="1"/>
  </cols>
  <sheetData>
    <row r="1" spans="1:5" ht="19.5" thickBot="1" x14ac:dyDescent="0.35">
      <c r="A1" s="8" t="s">
        <v>10</v>
      </c>
      <c r="B1" s="9" t="str">
        <f>Planung!C3</f>
        <v>Bitte im Blatt 'Moduldaten' den Namen eintragen</v>
      </c>
    </row>
    <row r="2" spans="1:5" ht="47.25" customHeight="1" thickBot="1" x14ac:dyDescent="0.3">
      <c r="A2" s="93" t="s">
        <v>84</v>
      </c>
      <c r="B2" s="94"/>
      <c r="C2" s="94"/>
      <c r="D2" s="94"/>
      <c r="E2" s="95"/>
    </row>
  </sheetData>
  <sheetProtection sheet="1" objects="1" scenarios="1" selectLockedCells="1" selectUnlockedCells="1"/>
  <mergeCells count="1">
    <mergeCell ref="A2:E2"/>
  </mergeCells>
  <pageMargins left="0.70866141732283472" right="0.78740157480314965" top="0.94488188976377963" bottom="0.50595238095238093" header="0.19685039370078741" footer="0.31496062992125984"/>
  <pageSetup paperSize="9" orientation="landscape" r:id="rId1"/>
  <headerFooter>
    <oddHeader>&amp;L&amp;20Arbeitsaufwand [h] für die technische Erstellung der Lerneinheiten der Wochen des Semesters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Layout" topLeftCell="A7" zoomScaleNormal="100" workbookViewId="0">
      <selection activeCell="A16" sqref="A16"/>
    </sheetView>
  </sheetViews>
  <sheetFormatPr baseColWidth="10" defaultRowHeight="15" x14ac:dyDescent="0.25"/>
  <sheetData>
    <row r="1" spans="1:11" ht="18.75" x14ac:dyDescent="0.3">
      <c r="A1" s="6" t="s">
        <v>87</v>
      </c>
      <c r="B1" s="6"/>
    </row>
    <row r="2" spans="1:11" ht="31.5" customHeight="1" x14ac:dyDescent="0.25">
      <c r="A2" s="103" t="s">
        <v>88</v>
      </c>
      <c r="B2" s="103"/>
      <c r="C2" s="103"/>
      <c r="D2" s="103"/>
      <c r="E2" s="103"/>
      <c r="F2" s="103"/>
      <c r="G2" s="103"/>
      <c r="H2" s="103"/>
      <c r="I2" s="103"/>
      <c r="J2" s="103"/>
      <c r="K2" s="103"/>
    </row>
    <row r="4" spans="1:11" ht="17.25" customHeight="1" x14ac:dyDescent="0.3">
      <c r="A4" s="6" t="s">
        <v>85</v>
      </c>
      <c r="B4" s="6"/>
      <c r="C4" s="6"/>
      <c r="D4" s="6"/>
      <c r="E4" s="6"/>
      <c r="F4" s="6"/>
      <c r="G4" s="6"/>
      <c r="H4" s="6"/>
      <c r="I4" s="6"/>
      <c r="J4" s="6"/>
      <c r="K4" s="6"/>
    </row>
    <row r="5" spans="1:11" ht="46.5" customHeight="1" x14ac:dyDescent="0.25">
      <c r="A5" s="103" t="s">
        <v>86</v>
      </c>
      <c r="B5" s="103"/>
      <c r="C5" s="103"/>
      <c r="D5" s="103"/>
      <c r="E5" s="103"/>
      <c r="F5" s="103"/>
      <c r="G5" s="103"/>
      <c r="H5" s="103"/>
      <c r="I5" s="103"/>
      <c r="J5" s="103"/>
      <c r="K5" s="103"/>
    </row>
    <row r="7" spans="1:11" ht="18.75" x14ac:dyDescent="0.3">
      <c r="A7" s="6" t="s">
        <v>38</v>
      </c>
    </row>
    <row r="8" spans="1:11" x14ac:dyDescent="0.25">
      <c r="A8" s="103" t="s">
        <v>89</v>
      </c>
      <c r="B8" s="103"/>
      <c r="C8" s="103"/>
      <c r="D8" s="103"/>
      <c r="E8" s="103"/>
      <c r="F8" s="103"/>
      <c r="G8" s="103"/>
      <c r="H8" s="103"/>
      <c r="I8" s="103"/>
      <c r="J8" s="103"/>
      <c r="K8" s="103"/>
    </row>
    <row r="9" spans="1:11" ht="75.75" customHeight="1" x14ac:dyDescent="0.25">
      <c r="A9" s="103" t="s">
        <v>90</v>
      </c>
      <c r="B9" s="103"/>
      <c r="C9" s="103"/>
      <c r="D9" s="103"/>
      <c r="E9" s="103"/>
      <c r="F9" s="103"/>
      <c r="G9" s="103"/>
      <c r="H9" s="103"/>
      <c r="I9" s="103"/>
      <c r="J9" s="103"/>
      <c r="K9" s="103"/>
    </row>
    <row r="10" spans="1:11" ht="59.25" customHeight="1" x14ac:dyDescent="0.25">
      <c r="A10" s="103" t="s">
        <v>91</v>
      </c>
      <c r="B10" s="103"/>
      <c r="C10" s="103"/>
      <c r="D10" s="103"/>
      <c r="E10" s="103"/>
      <c r="F10" s="103"/>
      <c r="G10" s="103"/>
      <c r="H10" s="103"/>
      <c r="I10" s="103"/>
      <c r="J10" s="103"/>
      <c r="K10" s="103"/>
    </row>
    <row r="12" spans="1:11" x14ac:dyDescent="0.25">
      <c r="A12" t="s">
        <v>29</v>
      </c>
    </row>
    <row r="14" spans="1:11" ht="18.75" x14ac:dyDescent="0.3">
      <c r="A14" s="6" t="s">
        <v>39</v>
      </c>
    </row>
    <row r="18" spans="1:11" ht="18.75" x14ac:dyDescent="0.3">
      <c r="A18" s="6" t="s">
        <v>85</v>
      </c>
    </row>
    <row r="19" spans="1:11" ht="48.75" customHeight="1" x14ac:dyDescent="0.25">
      <c r="A19" s="103" t="s">
        <v>86</v>
      </c>
      <c r="B19" s="103"/>
      <c r="C19" s="103"/>
      <c r="D19" s="103"/>
      <c r="E19" s="103"/>
      <c r="F19" s="103"/>
      <c r="G19" s="103"/>
      <c r="H19" s="103"/>
      <c r="I19" s="103"/>
      <c r="J19" s="103"/>
      <c r="K19" s="103"/>
    </row>
  </sheetData>
  <sheetProtection sheet="1" objects="1" scenarios="1" selectLockedCells="1" selectUnlockedCells="1"/>
  <mergeCells count="6">
    <mergeCell ref="A19:K19"/>
    <mergeCell ref="A2:K2"/>
    <mergeCell ref="A5:K5"/>
    <mergeCell ref="A8:K8"/>
    <mergeCell ref="A10:K10"/>
    <mergeCell ref="A9:K9"/>
  </mergeCells>
  <pageMargins left="0.7" right="0.7" top="0.78740157499999996" bottom="0.78740157499999996" header="0.3" footer="0.3"/>
  <pageSetup paperSize="9" orientation="landscape" r:id="rId1"/>
  <headerFooter>
    <oddHeader>&amp;L&amp;"-,Fett"&amp;16Hinweise zur Benutzung des Modulplaners</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Moduldaten</vt:lpstr>
      <vt:lpstr>Planung</vt:lpstr>
      <vt:lpstr>Workload Semesterverlauf</vt:lpstr>
      <vt:lpstr>Deadlines</vt:lpstr>
      <vt:lpstr>Ratio Aktivitäten</vt:lpstr>
      <vt:lpstr>Ratio Lernergebnisse</vt:lpstr>
      <vt:lpstr>Datentabellen</vt:lpstr>
      <vt:lpstr>Workload Produktion</vt:lpstr>
      <vt:lpstr>Hinweise</vt:lpstr>
      <vt:lpstr>Credits</vt:lpstr>
      <vt:lpstr>Planung!Drucktitel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Arne Möller</dc:creator>
  <cp:lastModifiedBy>Arne Möller</cp:lastModifiedBy>
  <cp:lastPrinted>2015-09-16T13:48:47Z</cp:lastPrinted>
  <dcterms:created xsi:type="dcterms:W3CDTF">2006-09-21T08:52:22Z</dcterms:created>
  <dcterms:modified xsi:type="dcterms:W3CDTF">2017-02-23T08:06:53Z</dcterms:modified>
</cp:coreProperties>
</file>